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40" windowHeight="7365" activeTab="0"/>
  </bookViews>
  <sheets>
    <sheet name="Muc Thu 1.490.000" sheetId="1" r:id="rId1"/>
    <sheet name="Muc Thu 1.390.000 " sheetId="2" r:id="rId2"/>
    <sheet name="Muc Thu 1.300.000 " sheetId="3" r:id="rId3"/>
    <sheet name="Muc Thu 1.210.000" sheetId="4" r:id="rId4"/>
    <sheet name="MUc thu 1.150.000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<sst xmlns="http://schemas.openxmlformats.org/spreadsheetml/2006/main" count="173" uniqueCount="38">
  <si>
    <t>Số
Người</t>
  </si>
  <si>
    <t>Mức
Thu</t>
  </si>
  <si>
    <t>01 Tháng</t>
  </si>
  <si>
    <t>2 Tháng</t>
  </si>
  <si>
    <t>3 Tháng</t>
  </si>
  <si>
    <t>4 Tháng</t>
  </si>
  <si>
    <t>5 Tháng</t>
  </si>
  <si>
    <t>6 Tháng</t>
  </si>
  <si>
    <t>7 Tháng</t>
  </si>
  <si>
    <t>8 Tháng</t>
  </si>
  <si>
    <t>9 Tháng</t>
  </si>
  <si>
    <t>10 Tháng</t>
  </si>
  <si>
    <t>11 Tháng</t>
  </si>
  <si>
    <t>12 Tháng</t>
  </si>
  <si>
    <t>Hộ tham gia
12 tháng</t>
  </si>
  <si>
    <t>S.tiền</t>
  </si>
  <si>
    <t>Người thứ 1</t>
  </si>
  <si>
    <t>Người thứ 2</t>
  </si>
  <si>
    <t>Người thứ 3</t>
  </si>
  <si>
    <t>Người thứ 4</t>
  </si>
  <si>
    <t>Người thứ 5</t>
  </si>
  <si>
    <t>Người thứ 6</t>
  </si>
  <si>
    <t>Người thứ 7</t>
  </si>
  <si>
    <t>Người thứ 8</t>
  </si>
  <si>
    <t>hộ 1 người</t>
  </si>
  <si>
    <t>hộ 2 người</t>
  </si>
  <si>
    <t>hộ 3 người</t>
  </si>
  <si>
    <t>hộ 4 người</t>
  </si>
  <si>
    <t>hộ 5 người</t>
  </si>
  <si>
    <t>hộ 6 người</t>
  </si>
  <si>
    <t>hộ 7 người</t>
  </si>
  <si>
    <t>hộ 8 người</t>
  </si>
  <si>
    <t>Chú ý: mức thu 1 tháng và 02 tháng chỉ để tham khảo, mức tham gia thấp nhất từ 03 tháng trở lên.</t>
  </si>
  <si>
    <t>Người thứ nhất</t>
  </si>
  <si>
    <t>Tháng</t>
  </si>
  <si>
    <t>Từ người thứ 5 trở đi là 40%</t>
  </si>
  <si>
    <t>Mức thu 1.490.000 áp dụng từ ngày 01/7/2019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</si>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</sst>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_(* #,##0_);_(* \(#,##0\);_(* &quot;-&quot;??_);_(@_)"/>
    <numFmt numFmtId="181" formatCode="_(* #,##0.0_);_(* \(#,##0.0\);_(* &quot;-&quot;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80" fontId="2" fillId="0" borderId="10" xfId="42" applyNumberFormat="1" applyFont="1" applyBorder="1" applyAlignment="1">
      <alignment horizontal="center" wrapText="1"/>
    </xf>
    <xf numFmtId="180" fontId="2" fillId="0" borderId="10" xfId="42" applyNumberFormat="1" applyFont="1" applyBorder="1" applyAlignment="1">
      <alignment horizontal="center"/>
    </xf>
    <xf numFmtId="180" fontId="2" fillId="0" borderId="0" xfId="42" applyNumberFormat="1" applyFont="1" applyAlignment="1">
      <alignment horizontal="center"/>
    </xf>
    <xf numFmtId="180" fontId="3" fillId="0" borderId="10" xfId="42" applyNumberFormat="1" applyFont="1" applyBorder="1" applyAlignment="1">
      <alignment/>
    </xf>
    <xf numFmtId="9" fontId="3" fillId="0" borderId="10" xfId="59" applyFont="1" applyBorder="1" applyAlignment="1">
      <alignment horizontal="center"/>
    </xf>
    <xf numFmtId="180" fontId="3" fillId="0" borderId="0" xfId="42" applyNumberFormat="1" applyFont="1" applyBorder="1" applyAlignment="1">
      <alignment/>
    </xf>
    <xf numFmtId="180" fontId="3" fillId="0" borderId="0" xfId="42" applyNumberFormat="1" applyFont="1" applyAlignment="1">
      <alignment/>
    </xf>
    <xf numFmtId="9" fontId="2" fillId="0" borderId="10" xfId="59" applyFont="1" applyBorder="1" applyAlignment="1">
      <alignment horizontal="center"/>
    </xf>
    <xf numFmtId="180" fontId="2" fillId="0" borderId="10" xfId="42" applyNumberFormat="1" applyFont="1" applyBorder="1" applyAlignment="1">
      <alignment/>
    </xf>
    <xf numFmtId="180" fontId="2" fillId="0" borderId="0" xfId="42" applyNumberFormat="1" applyFont="1" applyAlignment="1">
      <alignment/>
    </xf>
    <xf numFmtId="180" fontId="3" fillId="0" borderId="0" xfId="42" applyNumberFormat="1" applyFont="1" applyAlignment="1">
      <alignment horizontal="center"/>
    </xf>
    <xf numFmtId="180" fontId="3" fillId="0" borderId="0" xfId="42" applyNumberFormat="1" applyFont="1" applyFill="1" applyAlignment="1">
      <alignment horizontal="center"/>
    </xf>
    <xf numFmtId="180" fontId="3" fillId="0" borderId="0" xfId="42" applyNumberFormat="1" applyFont="1" applyFill="1" applyAlignment="1">
      <alignment/>
    </xf>
    <xf numFmtId="180" fontId="2" fillId="0" borderId="0" xfId="42" applyNumberFormat="1" applyFont="1" applyFill="1" applyAlignment="1">
      <alignment/>
    </xf>
    <xf numFmtId="43" fontId="2" fillId="0" borderId="0" xfId="42" applyNumberFormat="1" applyFont="1" applyAlignment="1">
      <alignment/>
    </xf>
    <xf numFmtId="0" fontId="0" fillId="0" borderId="11" xfId="0" applyNumberFormat="1" applyFill="1" applyBorder="1" applyAlignment="1">
      <alignment/>
    </xf>
    <xf numFmtId="180" fontId="41" fillId="0" borderId="0" xfId="42" applyNumberFormat="1" applyFont="1" applyAlignment="1">
      <alignment/>
    </xf>
    <xf numFmtId="180" fontId="41" fillId="0" borderId="0" xfId="42" applyNumberFormat="1" applyFont="1" applyAlignment="1">
      <alignment horizontal="center"/>
    </xf>
    <xf numFmtId="0" fontId="0" fillId="0" borderId="0" xfId="0" applyNumberFormat="1" applyFill="1" applyBorder="1" applyAlignment="1">
      <alignment/>
    </xf>
    <xf numFmtId="180" fontId="0" fillId="0" borderId="0" xfId="42" applyNumberFormat="1" applyFont="1" applyAlignment="1">
      <alignment/>
    </xf>
    <xf numFmtId="0" fontId="0" fillId="33" borderId="0" xfId="0" applyFill="1" applyAlignment="1">
      <alignment/>
    </xf>
    <xf numFmtId="180" fontId="0" fillId="33" borderId="0" xfId="42" applyNumberFormat="1" applyFont="1" applyFill="1" applyAlignment="1">
      <alignment/>
    </xf>
    <xf numFmtId="0" fontId="39" fillId="0" borderId="10" xfId="0" applyFont="1" applyBorder="1" applyAlignment="1">
      <alignment/>
    </xf>
    <xf numFmtId="180" fontId="39" fillId="0" borderId="10" xfId="42" applyNumberFormat="1" applyFont="1" applyBorder="1" applyAlignment="1">
      <alignment/>
    </xf>
    <xf numFmtId="9" fontId="3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0" fillId="0" borderId="10" xfId="42" applyNumberFormat="1" applyFont="1" applyBorder="1" applyAlignment="1">
      <alignment/>
    </xf>
    <xf numFmtId="180" fontId="4" fillId="0" borderId="12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7">
      <selection activeCell="F25" sqref="F25:I30"/>
    </sheetView>
  </sheetViews>
  <sheetFormatPr defaultColWidth="9.140625" defaultRowHeight="15"/>
  <cols>
    <col min="1" max="1" width="11.421875" style="7" customWidth="1"/>
    <col min="2" max="2" width="6.28125" style="11" customWidth="1"/>
    <col min="3" max="3" width="7.8515625" style="7" customWidth="1"/>
    <col min="4" max="4" width="8.28125" style="7" customWidth="1"/>
    <col min="5" max="5" width="8.57421875" style="7" customWidth="1"/>
    <col min="6" max="7" width="8.140625" style="7" customWidth="1"/>
    <col min="8" max="8" width="9.28125" style="7" customWidth="1"/>
    <col min="9" max="14" width="9.140625" style="7" customWidth="1"/>
    <col min="15" max="15" width="10.421875" style="7" customWidth="1"/>
    <col min="16" max="16" width="9.140625" style="7" customWidth="1"/>
    <col min="17" max="17" width="0" style="7" hidden="1" customWidth="1"/>
    <col min="18" max="16384" width="9.140625" style="7" customWidth="1"/>
  </cols>
  <sheetData>
    <row r="1" spans="1:16" ht="35.2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1" s="3" customFormat="1" ht="34.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 t="s">
        <v>14</v>
      </c>
      <c r="P2" s="2" t="s">
        <v>15</v>
      </c>
      <c r="S2" s="7"/>
      <c r="T2" s="13"/>
      <c r="U2" s="13"/>
    </row>
    <row r="3" spans="1:21" ht="26.25" customHeight="1">
      <c r="A3" s="4" t="s">
        <v>16</v>
      </c>
      <c r="B3" s="5">
        <v>1</v>
      </c>
      <c r="C3" s="4">
        <f>4.5%*1490000*1</f>
        <v>67050</v>
      </c>
      <c r="D3" s="4">
        <f>4.5%*1490000*2</f>
        <v>134100</v>
      </c>
      <c r="E3" s="4">
        <f>4.5%*1490000*3</f>
        <v>201150</v>
      </c>
      <c r="F3" s="4">
        <f>4.5%*1490000*4</f>
        <v>268200</v>
      </c>
      <c r="G3" s="4">
        <f>4.5%*1490000*5</f>
        <v>335250</v>
      </c>
      <c r="H3" s="4">
        <f>4.5%*1490000*6</f>
        <v>402300</v>
      </c>
      <c r="I3" s="4">
        <f>4.5%*1490000*7</f>
        <v>469350</v>
      </c>
      <c r="J3" s="4">
        <f>4.5%*1490000*8</f>
        <v>536400</v>
      </c>
      <c r="K3" s="4">
        <f>4.5%*1490000*9</f>
        <v>603450</v>
      </c>
      <c r="L3" s="4">
        <f>4.5%*1490000*10</f>
        <v>670500</v>
      </c>
      <c r="M3" s="4">
        <f>4.5%*1490000*11</f>
        <v>737550</v>
      </c>
      <c r="N3" s="4">
        <f>4.5%*1490000*12</f>
        <v>804600</v>
      </c>
      <c r="O3" s="4" t="s">
        <v>24</v>
      </c>
      <c r="P3" s="4">
        <f>N3</f>
        <v>804600</v>
      </c>
      <c r="Q3" s="6">
        <f>0.045*1210000*12</f>
        <v>653400</v>
      </c>
      <c r="T3" s="13"/>
      <c r="U3" s="13"/>
    </row>
    <row r="4" spans="1:21" ht="26.25" customHeight="1">
      <c r="A4" s="4" t="s">
        <v>17</v>
      </c>
      <c r="B4" s="5">
        <v>0.7</v>
      </c>
      <c r="C4" s="4">
        <f>C3*0.7</f>
        <v>46935</v>
      </c>
      <c r="D4" s="4">
        <f aca="true" t="shared" si="0" ref="D4:N4">D3*0.7</f>
        <v>93870</v>
      </c>
      <c r="E4" s="4">
        <f t="shared" si="0"/>
        <v>140805</v>
      </c>
      <c r="F4" s="4">
        <f t="shared" si="0"/>
        <v>187740</v>
      </c>
      <c r="G4" s="4">
        <f t="shared" si="0"/>
        <v>234674.99999999997</v>
      </c>
      <c r="H4" s="4">
        <f t="shared" si="0"/>
        <v>281610</v>
      </c>
      <c r="I4" s="4">
        <f t="shared" si="0"/>
        <v>328545</v>
      </c>
      <c r="J4" s="4">
        <f t="shared" si="0"/>
        <v>375480</v>
      </c>
      <c r="K4" s="4">
        <f t="shared" si="0"/>
        <v>422415</v>
      </c>
      <c r="L4" s="4">
        <f t="shared" si="0"/>
        <v>469349.99999999994</v>
      </c>
      <c r="M4" s="4">
        <f t="shared" si="0"/>
        <v>516284.99999999994</v>
      </c>
      <c r="N4" s="4">
        <f t="shared" si="0"/>
        <v>563220</v>
      </c>
      <c r="O4" s="4" t="s">
        <v>25</v>
      </c>
      <c r="P4" s="4">
        <f>N3+N4</f>
        <v>1367820</v>
      </c>
      <c r="Q4" s="7">
        <f>N3+N4</f>
        <v>1367820</v>
      </c>
      <c r="T4" s="13"/>
      <c r="U4" s="13"/>
    </row>
    <row r="5" spans="1:21" ht="26.25" customHeight="1">
      <c r="A5" s="4" t="s">
        <v>18</v>
      </c>
      <c r="B5" s="5">
        <v>0.6</v>
      </c>
      <c r="C5" s="4">
        <f>C3*0.6</f>
        <v>40230</v>
      </c>
      <c r="D5" s="4">
        <f aca="true" t="shared" si="1" ref="D5:N5">D3*0.6</f>
        <v>80460</v>
      </c>
      <c r="E5" s="4">
        <f>E3*0.6</f>
        <v>120690</v>
      </c>
      <c r="F5" s="4">
        <f t="shared" si="1"/>
        <v>160920</v>
      </c>
      <c r="G5" s="4">
        <f t="shared" si="1"/>
        <v>201150</v>
      </c>
      <c r="H5" s="4">
        <f>H3*0.6</f>
        <v>241380</v>
      </c>
      <c r="I5" s="4">
        <f t="shared" si="1"/>
        <v>281610</v>
      </c>
      <c r="J5" s="4">
        <f t="shared" si="1"/>
        <v>321840</v>
      </c>
      <c r="K5" s="4">
        <f t="shared" si="1"/>
        <v>362070</v>
      </c>
      <c r="L5" s="4">
        <f t="shared" si="1"/>
        <v>402300</v>
      </c>
      <c r="M5" s="4">
        <f t="shared" si="1"/>
        <v>442530</v>
      </c>
      <c r="N5" s="4">
        <f t="shared" si="1"/>
        <v>482760</v>
      </c>
      <c r="O5" s="4" t="s">
        <v>26</v>
      </c>
      <c r="P5" s="4">
        <f aca="true" t="shared" si="2" ref="P5:P10">P4+N5</f>
        <v>1850580</v>
      </c>
      <c r="Q5" s="7">
        <f>N3+N4+N5</f>
        <v>1850580</v>
      </c>
      <c r="T5" s="13"/>
      <c r="U5" s="13"/>
    </row>
    <row r="6" spans="1:21" ht="26.25" customHeight="1">
      <c r="A6" s="4" t="s">
        <v>19</v>
      </c>
      <c r="B6" s="5">
        <v>0.5</v>
      </c>
      <c r="C6" s="4">
        <f>C3*0.5</f>
        <v>33525</v>
      </c>
      <c r="D6" s="4">
        <f aca="true" t="shared" si="3" ref="D6:N6">D3*0.5</f>
        <v>67050</v>
      </c>
      <c r="E6" s="4">
        <f t="shared" si="3"/>
        <v>100575</v>
      </c>
      <c r="F6" s="4">
        <f t="shared" si="3"/>
        <v>134100</v>
      </c>
      <c r="G6" s="4">
        <f t="shared" si="3"/>
        <v>167625</v>
      </c>
      <c r="H6" s="4">
        <f t="shared" si="3"/>
        <v>201150</v>
      </c>
      <c r="I6" s="4">
        <f t="shared" si="3"/>
        <v>234675</v>
      </c>
      <c r="J6" s="4">
        <f>J3*0.5</f>
        <v>268200</v>
      </c>
      <c r="K6" s="4">
        <f t="shared" si="3"/>
        <v>301725</v>
      </c>
      <c r="L6" s="4">
        <f t="shared" si="3"/>
        <v>335250</v>
      </c>
      <c r="M6" s="4">
        <f t="shared" si="3"/>
        <v>368775</v>
      </c>
      <c r="N6" s="4">
        <f t="shared" si="3"/>
        <v>402300</v>
      </c>
      <c r="O6" s="4" t="s">
        <v>27</v>
      </c>
      <c r="P6" s="4">
        <f t="shared" si="2"/>
        <v>2252880</v>
      </c>
      <c r="Q6" s="7">
        <f>N3+N4+N5+N6</f>
        <v>2252880</v>
      </c>
      <c r="S6" s="10"/>
      <c r="T6" s="13"/>
      <c r="U6" s="13"/>
    </row>
    <row r="7" spans="1:21" s="10" customFormat="1" ht="26.25" customHeight="1">
      <c r="A7" s="4" t="s">
        <v>20</v>
      </c>
      <c r="B7" s="8">
        <v>0.4</v>
      </c>
      <c r="C7" s="9">
        <f>C3*0.4</f>
        <v>26820</v>
      </c>
      <c r="D7" s="9">
        <f aca="true" t="shared" si="4" ref="D7:N7">D3*0.4</f>
        <v>53640</v>
      </c>
      <c r="E7" s="9">
        <f t="shared" si="4"/>
        <v>80460</v>
      </c>
      <c r="F7" s="9">
        <f t="shared" si="4"/>
        <v>107280</v>
      </c>
      <c r="G7" s="9">
        <f t="shared" si="4"/>
        <v>134100</v>
      </c>
      <c r="H7" s="9">
        <f t="shared" si="4"/>
        <v>160920</v>
      </c>
      <c r="I7" s="9">
        <f t="shared" si="4"/>
        <v>187740</v>
      </c>
      <c r="J7" s="9">
        <f t="shared" si="4"/>
        <v>214560</v>
      </c>
      <c r="K7" s="9">
        <f t="shared" si="4"/>
        <v>241380</v>
      </c>
      <c r="L7" s="9">
        <f t="shared" si="4"/>
        <v>268200</v>
      </c>
      <c r="M7" s="9">
        <f t="shared" si="4"/>
        <v>295020</v>
      </c>
      <c r="N7" s="9">
        <f t="shared" si="4"/>
        <v>321840</v>
      </c>
      <c r="O7" s="4" t="s">
        <v>28</v>
      </c>
      <c r="P7" s="9">
        <f t="shared" si="2"/>
        <v>2574720</v>
      </c>
      <c r="Q7" s="10">
        <f>N3+N4+N5+N6+N7</f>
        <v>2574720</v>
      </c>
      <c r="R7" s="7"/>
      <c r="T7" s="13" t="s">
        <v>37</v>
      </c>
      <c r="U7" s="13"/>
    </row>
    <row r="8" spans="1:21" ht="26.25" customHeight="1">
      <c r="A8" s="4" t="s">
        <v>21</v>
      </c>
      <c r="B8" s="8">
        <v>0.4</v>
      </c>
      <c r="C8" s="4">
        <f>C3*0.4</f>
        <v>26820</v>
      </c>
      <c r="D8" s="4">
        <f aca="true" t="shared" si="5" ref="D8:N8">D3*0.4</f>
        <v>53640</v>
      </c>
      <c r="E8" s="4">
        <f t="shared" si="5"/>
        <v>80460</v>
      </c>
      <c r="F8" s="4">
        <f t="shared" si="5"/>
        <v>107280</v>
      </c>
      <c r="G8" s="4">
        <f t="shared" si="5"/>
        <v>134100</v>
      </c>
      <c r="H8" s="4">
        <f t="shared" si="5"/>
        <v>160920</v>
      </c>
      <c r="I8" s="4">
        <f t="shared" si="5"/>
        <v>187740</v>
      </c>
      <c r="J8" s="4">
        <f t="shared" si="5"/>
        <v>214560</v>
      </c>
      <c r="K8" s="4">
        <f t="shared" si="5"/>
        <v>241380</v>
      </c>
      <c r="L8" s="4">
        <f t="shared" si="5"/>
        <v>268200</v>
      </c>
      <c r="M8" s="4">
        <f t="shared" si="5"/>
        <v>295020</v>
      </c>
      <c r="N8" s="4">
        <f t="shared" si="5"/>
        <v>321840</v>
      </c>
      <c r="O8" s="4" t="s">
        <v>29</v>
      </c>
      <c r="P8" s="4">
        <f t="shared" si="2"/>
        <v>2896560</v>
      </c>
      <c r="Q8" s="7">
        <f>N3+N4+N5+N6+N7+N8</f>
        <v>2896560</v>
      </c>
      <c r="T8" s="13"/>
      <c r="U8" s="13"/>
    </row>
    <row r="9" spans="1:21" ht="26.25" customHeight="1">
      <c r="A9" s="4" t="s">
        <v>22</v>
      </c>
      <c r="B9" s="8">
        <v>0.4</v>
      </c>
      <c r="C9" s="4">
        <f>C3*0.4</f>
        <v>26820</v>
      </c>
      <c r="D9" s="4">
        <f aca="true" t="shared" si="6" ref="D9:N9">D3*0.4</f>
        <v>53640</v>
      </c>
      <c r="E9" s="4">
        <f t="shared" si="6"/>
        <v>80460</v>
      </c>
      <c r="F9" s="4">
        <f t="shared" si="6"/>
        <v>107280</v>
      </c>
      <c r="G9" s="4">
        <f t="shared" si="6"/>
        <v>134100</v>
      </c>
      <c r="H9" s="4">
        <f t="shared" si="6"/>
        <v>160920</v>
      </c>
      <c r="I9" s="4">
        <f t="shared" si="6"/>
        <v>187740</v>
      </c>
      <c r="J9" s="4">
        <f t="shared" si="6"/>
        <v>214560</v>
      </c>
      <c r="K9" s="4">
        <f t="shared" si="6"/>
        <v>241380</v>
      </c>
      <c r="L9" s="4">
        <f t="shared" si="6"/>
        <v>268200</v>
      </c>
      <c r="M9" s="4">
        <f t="shared" si="6"/>
        <v>295020</v>
      </c>
      <c r="N9" s="4">
        <f t="shared" si="6"/>
        <v>321840</v>
      </c>
      <c r="O9" s="4" t="s">
        <v>30</v>
      </c>
      <c r="P9" s="4">
        <f t="shared" si="2"/>
        <v>3218400</v>
      </c>
      <c r="Q9" s="7">
        <f>N3+N4+N5+N6+N7+N8+N9</f>
        <v>3218400</v>
      </c>
      <c r="T9" s="13"/>
      <c r="U9" s="13"/>
    </row>
    <row r="10" spans="1:17" ht="26.25" customHeight="1">
      <c r="A10" s="4" t="s">
        <v>23</v>
      </c>
      <c r="B10" s="8">
        <v>0.4</v>
      </c>
      <c r="C10" s="4">
        <f>C3*0.4</f>
        <v>26820</v>
      </c>
      <c r="D10" s="4">
        <f aca="true" t="shared" si="7" ref="D10:N10">D3*0.4</f>
        <v>53640</v>
      </c>
      <c r="E10" s="4">
        <f t="shared" si="7"/>
        <v>80460</v>
      </c>
      <c r="F10" s="4">
        <f t="shared" si="7"/>
        <v>107280</v>
      </c>
      <c r="G10" s="4">
        <f t="shared" si="7"/>
        <v>134100</v>
      </c>
      <c r="H10" s="4">
        <f t="shared" si="7"/>
        <v>160920</v>
      </c>
      <c r="I10" s="4">
        <f t="shared" si="7"/>
        <v>187740</v>
      </c>
      <c r="J10" s="4">
        <f t="shared" si="7"/>
        <v>214560</v>
      </c>
      <c r="K10" s="4">
        <f t="shared" si="7"/>
        <v>241380</v>
      </c>
      <c r="L10" s="4">
        <f t="shared" si="7"/>
        <v>268200</v>
      </c>
      <c r="M10" s="4">
        <f t="shared" si="7"/>
        <v>295020</v>
      </c>
      <c r="N10" s="4">
        <f t="shared" si="7"/>
        <v>321840</v>
      </c>
      <c r="O10" s="4" t="s">
        <v>31</v>
      </c>
      <c r="P10" s="4">
        <f t="shared" si="2"/>
        <v>3540240</v>
      </c>
      <c r="Q10" s="7">
        <f>N3+N4+N5+N6+N7+N8+N9+N10</f>
        <v>3540240</v>
      </c>
    </row>
    <row r="12" spans="1:2" s="17" customFormat="1" ht="21" customHeight="1">
      <c r="A12" s="17" t="s">
        <v>32</v>
      </c>
      <c r="B12" s="18"/>
    </row>
    <row r="13" spans="2:16" ht="12.75">
      <c r="B13" s="12"/>
      <c r="C13" s="12"/>
      <c r="D13" s="13"/>
      <c r="E13" s="13"/>
      <c r="F13" s="13"/>
      <c r="G13" s="13"/>
      <c r="H13" s="13"/>
      <c r="O13" s="13"/>
      <c r="P13" s="13"/>
    </row>
  </sheetData>
  <sheetProtection/>
  <mergeCells count="1">
    <mergeCell ref="A1:P1"/>
  </mergeCells>
  <printOptions/>
  <pageMargins left="0.17" right="0.17" top="0.17" bottom="0.75" header="0.1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C1">
      <selection activeCell="T8" sqref="T8"/>
    </sheetView>
  </sheetViews>
  <sheetFormatPr defaultColWidth="9.140625" defaultRowHeight="15"/>
  <cols>
    <col min="1" max="1" width="11.421875" style="7" customWidth="1"/>
    <col min="2" max="2" width="7.7109375" style="11" customWidth="1"/>
    <col min="3" max="4" width="8.28125" style="7" customWidth="1"/>
    <col min="5" max="5" width="8.57421875" style="7" customWidth="1"/>
    <col min="6" max="7" width="8.140625" style="7" customWidth="1"/>
    <col min="8" max="8" width="9.28125" style="7" customWidth="1"/>
    <col min="9" max="14" width="9.140625" style="7" customWidth="1"/>
    <col min="15" max="15" width="10.421875" style="7" customWidth="1"/>
    <col min="16" max="16" width="9.140625" style="7" customWidth="1"/>
    <col min="17" max="17" width="0" style="7" hidden="1" customWidth="1"/>
    <col min="18" max="16384" width="9.140625" style="7" customWidth="1"/>
  </cols>
  <sheetData>
    <row r="2" spans="1:16" s="3" customFormat="1" ht="34.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 t="s">
        <v>14</v>
      </c>
      <c r="P2" s="2" t="s">
        <v>15</v>
      </c>
    </row>
    <row r="3" spans="1:17" ht="26.25" customHeight="1">
      <c r="A3" s="4" t="s">
        <v>16</v>
      </c>
      <c r="B3" s="5">
        <v>1</v>
      </c>
      <c r="C3" s="4">
        <f>4.5%*1390000*1</f>
        <v>62550</v>
      </c>
      <c r="D3" s="4">
        <f>4.5%*1390000*2</f>
        <v>125100</v>
      </c>
      <c r="E3" s="4">
        <f>4.5%*1390000*3</f>
        <v>187650</v>
      </c>
      <c r="F3" s="4">
        <f>4.5%*1390000*4</f>
        <v>250200</v>
      </c>
      <c r="G3" s="4">
        <f>4.5%*1390000*5</f>
        <v>312750</v>
      </c>
      <c r="H3" s="4">
        <f>4.5%*1390000*6</f>
        <v>375300</v>
      </c>
      <c r="I3" s="4">
        <f>4.5%*1390000*7</f>
        <v>437850</v>
      </c>
      <c r="J3" s="4">
        <f>4.5%*1390000*8</f>
        <v>500400</v>
      </c>
      <c r="K3" s="4">
        <f>4.5%*1390000*9</f>
        <v>562950</v>
      </c>
      <c r="L3" s="4">
        <f>4.5%*1390000*10</f>
        <v>625500</v>
      </c>
      <c r="M3" s="4">
        <f>4.5%*1390000*11</f>
        <v>688050</v>
      </c>
      <c r="N3" s="4">
        <f>4.5%*1390000*12</f>
        <v>750600</v>
      </c>
      <c r="O3" s="4" t="s">
        <v>24</v>
      </c>
      <c r="P3" s="4">
        <f>N3</f>
        <v>750600</v>
      </c>
      <c r="Q3" s="6">
        <f>0.045*1210000*12</f>
        <v>653400</v>
      </c>
    </row>
    <row r="4" spans="1:17" ht="26.25" customHeight="1">
      <c r="A4" s="4" t="s">
        <v>17</v>
      </c>
      <c r="B4" s="5">
        <v>0.7</v>
      </c>
      <c r="C4" s="4">
        <f>C3*0.7</f>
        <v>43785</v>
      </c>
      <c r="D4" s="4">
        <f aca="true" t="shared" si="0" ref="D4:N4">D3*0.7</f>
        <v>87570</v>
      </c>
      <c r="E4" s="4">
        <f t="shared" si="0"/>
        <v>131355</v>
      </c>
      <c r="F4" s="4">
        <f t="shared" si="0"/>
        <v>175140</v>
      </c>
      <c r="G4" s="4">
        <f t="shared" si="0"/>
        <v>218925</v>
      </c>
      <c r="H4" s="4">
        <f t="shared" si="0"/>
        <v>262710</v>
      </c>
      <c r="I4" s="4">
        <f t="shared" si="0"/>
        <v>306495</v>
      </c>
      <c r="J4" s="4">
        <f t="shared" si="0"/>
        <v>350280</v>
      </c>
      <c r="K4" s="4">
        <f t="shared" si="0"/>
        <v>394065</v>
      </c>
      <c r="L4" s="4">
        <f t="shared" si="0"/>
        <v>437850</v>
      </c>
      <c r="M4" s="4">
        <f t="shared" si="0"/>
        <v>481634.99999999994</v>
      </c>
      <c r="N4" s="4">
        <f t="shared" si="0"/>
        <v>525420</v>
      </c>
      <c r="O4" s="4" t="s">
        <v>25</v>
      </c>
      <c r="P4" s="4">
        <f>N3+N4</f>
        <v>1276020</v>
      </c>
      <c r="Q4" s="7">
        <f>N3+N4</f>
        <v>1276020</v>
      </c>
    </row>
    <row r="5" spans="1:17" ht="26.25" customHeight="1">
      <c r="A5" s="4" t="s">
        <v>18</v>
      </c>
      <c r="B5" s="5">
        <v>0.6</v>
      </c>
      <c r="C5" s="4">
        <f>C3*0.6</f>
        <v>37530</v>
      </c>
      <c r="D5" s="4">
        <f aca="true" t="shared" si="1" ref="D5:N5">D3*0.6</f>
        <v>75060</v>
      </c>
      <c r="E5" s="4">
        <f>E3*0.6</f>
        <v>112590</v>
      </c>
      <c r="F5" s="4">
        <f t="shared" si="1"/>
        <v>150120</v>
      </c>
      <c r="G5" s="4">
        <f t="shared" si="1"/>
        <v>187650</v>
      </c>
      <c r="H5" s="4">
        <f>H3*0.6</f>
        <v>225180</v>
      </c>
      <c r="I5" s="4">
        <f t="shared" si="1"/>
        <v>262710</v>
      </c>
      <c r="J5" s="4">
        <f t="shared" si="1"/>
        <v>300240</v>
      </c>
      <c r="K5" s="4">
        <f t="shared" si="1"/>
        <v>337770</v>
      </c>
      <c r="L5" s="4">
        <f t="shared" si="1"/>
        <v>375300</v>
      </c>
      <c r="M5" s="4">
        <f t="shared" si="1"/>
        <v>412830</v>
      </c>
      <c r="N5" s="4">
        <f t="shared" si="1"/>
        <v>450360</v>
      </c>
      <c r="O5" s="4" t="s">
        <v>26</v>
      </c>
      <c r="P5" s="4">
        <f aca="true" t="shared" si="2" ref="P5:P10">P4+N5</f>
        <v>1726380</v>
      </c>
      <c r="Q5" s="7">
        <f>N3+N4+N5</f>
        <v>1726380</v>
      </c>
    </row>
    <row r="6" spans="1:17" ht="26.25" customHeight="1">
      <c r="A6" s="4" t="s">
        <v>19</v>
      </c>
      <c r="B6" s="5">
        <v>0.5</v>
      </c>
      <c r="C6" s="4">
        <f>C3*0.5</f>
        <v>31275</v>
      </c>
      <c r="D6" s="4">
        <f aca="true" t="shared" si="3" ref="D6:N6">D3*0.5</f>
        <v>62550</v>
      </c>
      <c r="E6" s="4">
        <f t="shared" si="3"/>
        <v>93825</v>
      </c>
      <c r="F6" s="4">
        <f t="shared" si="3"/>
        <v>125100</v>
      </c>
      <c r="G6" s="4">
        <f t="shared" si="3"/>
        <v>156375</v>
      </c>
      <c r="H6" s="4">
        <f t="shared" si="3"/>
        <v>187650</v>
      </c>
      <c r="I6" s="4">
        <f t="shared" si="3"/>
        <v>218925</v>
      </c>
      <c r="J6" s="4">
        <f>J3*0.5</f>
        <v>250200</v>
      </c>
      <c r="K6" s="4">
        <f t="shared" si="3"/>
        <v>281475</v>
      </c>
      <c r="L6" s="4">
        <f t="shared" si="3"/>
        <v>312750</v>
      </c>
      <c r="M6" s="4">
        <f t="shared" si="3"/>
        <v>344025</v>
      </c>
      <c r="N6" s="4">
        <f t="shared" si="3"/>
        <v>375300</v>
      </c>
      <c r="O6" s="4" t="s">
        <v>27</v>
      </c>
      <c r="P6" s="4">
        <f t="shared" si="2"/>
        <v>2101680</v>
      </c>
      <c r="Q6" s="7">
        <f>N3+N4+N5+N6</f>
        <v>2101680</v>
      </c>
    </row>
    <row r="7" spans="1:18" s="10" customFormat="1" ht="26.25" customHeight="1">
      <c r="A7" s="4" t="s">
        <v>20</v>
      </c>
      <c r="B7" s="8">
        <v>0.4</v>
      </c>
      <c r="C7" s="9">
        <f>C3*0.4</f>
        <v>25020</v>
      </c>
      <c r="D7" s="9">
        <f aca="true" t="shared" si="4" ref="D7:N7">D3*0.4</f>
        <v>50040</v>
      </c>
      <c r="E7" s="9">
        <f t="shared" si="4"/>
        <v>75060</v>
      </c>
      <c r="F7" s="9">
        <f t="shared" si="4"/>
        <v>100080</v>
      </c>
      <c r="G7" s="9">
        <f t="shared" si="4"/>
        <v>125100</v>
      </c>
      <c r="H7" s="9">
        <f t="shared" si="4"/>
        <v>150120</v>
      </c>
      <c r="I7" s="9">
        <f t="shared" si="4"/>
        <v>175140</v>
      </c>
      <c r="J7" s="9">
        <f t="shared" si="4"/>
        <v>200160</v>
      </c>
      <c r="K7" s="9">
        <f t="shared" si="4"/>
        <v>225180</v>
      </c>
      <c r="L7" s="9">
        <f t="shared" si="4"/>
        <v>250200</v>
      </c>
      <c r="M7" s="9">
        <f t="shared" si="4"/>
        <v>275220</v>
      </c>
      <c r="N7" s="9">
        <f t="shared" si="4"/>
        <v>300240</v>
      </c>
      <c r="O7" s="4" t="s">
        <v>28</v>
      </c>
      <c r="P7" s="9">
        <f t="shared" si="2"/>
        <v>2401920</v>
      </c>
      <c r="Q7" s="10">
        <f>N3+N4+N5+N6+N7</f>
        <v>2401920</v>
      </c>
      <c r="R7" s="7"/>
    </row>
    <row r="8" spans="1:17" ht="26.25" customHeight="1">
      <c r="A8" s="4" t="s">
        <v>21</v>
      </c>
      <c r="B8" s="8">
        <v>0.4</v>
      </c>
      <c r="C8" s="4">
        <f>C3*0.4</f>
        <v>25020</v>
      </c>
      <c r="D8" s="4">
        <f aca="true" t="shared" si="5" ref="D8:N8">D3*0.4</f>
        <v>50040</v>
      </c>
      <c r="E8" s="4">
        <f t="shared" si="5"/>
        <v>75060</v>
      </c>
      <c r="F8" s="4">
        <f t="shared" si="5"/>
        <v>100080</v>
      </c>
      <c r="G8" s="4">
        <f t="shared" si="5"/>
        <v>125100</v>
      </c>
      <c r="H8" s="4">
        <f t="shared" si="5"/>
        <v>150120</v>
      </c>
      <c r="I8" s="4">
        <f t="shared" si="5"/>
        <v>175140</v>
      </c>
      <c r="J8" s="4">
        <f t="shared" si="5"/>
        <v>200160</v>
      </c>
      <c r="K8" s="4">
        <f t="shared" si="5"/>
        <v>225180</v>
      </c>
      <c r="L8" s="4">
        <f t="shared" si="5"/>
        <v>250200</v>
      </c>
      <c r="M8" s="4">
        <f t="shared" si="5"/>
        <v>275220</v>
      </c>
      <c r="N8" s="4">
        <f t="shared" si="5"/>
        <v>300240</v>
      </c>
      <c r="O8" s="4" t="s">
        <v>29</v>
      </c>
      <c r="P8" s="4">
        <f t="shared" si="2"/>
        <v>2702160</v>
      </c>
      <c r="Q8" s="7">
        <f>N3+N4+N5+N6+N7+N8</f>
        <v>2702160</v>
      </c>
    </row>
    <row r="9" spans="1:17" ht="26.25" customHeight="1">
      <c r="A9" s="4" t="s">
        <v>22</v>
      </c>
      <c r="B9" s="8">
        <v>0.4</v>
      </c>
      <c r="C9" s="4">
        <f>C3*0.4</f>
        <v>25020</v>
      </c>
      <c r="D9" s="4">
        <f aca="true" t="shared" si="6" ref="D9:N9">D3*0.4</f>
        <v>50040</v>
      </c>
      <c r="E9" s="4">
        <f t="shared" si="6"/>
        <v>75060</v>
      </c>
      <c r="F9" s="4">
        <f t="shared" si="6"/>
        <v>100080</v>
      </c>
      <c r="G9" s="4">
        <f t="shared" si="6"/>
        <v>125100</v>
      </c>
      <c r="H9" s="4">
        <f t="shared" si="6"/>
        <v>150120</v>
      </c>
      <c r="I9" s="4">
        <f t="shared" si="6"/>
        <v>175140</v>
      </c>
      <c r="J9" s="4">
        <f t="shared" si="6"/>
        <v>200160</v>
      </c>
      <c r="K9" s="4">
        <f t="shared" si="6"/>
        <v>225180</v>
      </c>
      <c r="L9" s="4">
        <f t="shared" si="6"/>
        <v>250200</v>
      </c>
      <c r="M9" s="4">
        <f t="shared" si="6"/>
        <v>275220</v>
      </c>
      <c r="N9" s="4">
        <f t="shared" si="6"/>
        <v>300240</v>
      </c>
      <c r="O9" s="4" t="s">
        <v>30</v>
      </c>
      <c r="P9" s="4">
        <f t="shared" si="2"/>
        <v>3002400</v>
      </c>
      <c r="Q9" s="7">
        <f>N3+N4+N5+N6+N7+N8+N9</f>
        <v>3002400</v>
      </c>
    </row>
    <row r="10" spans="1:17" ht="26.25" customHeight="1">
      <c r="A10" s="4" t="s">
        <v>23</v>
      </c>
      <c r="B10" s="8">
        <v>0.4</v>
      </c>
      <c r="C10" s="4">
        <f>C3*0.4</f>
        <v>25020</v>
      </c>
      <c r="D10" s="4">
        <f aca="true" t="shared" si="7" ref="D10:N10">D3*0.4</f>
        <v>50040</v>
      </c>
      <c r="E10" s="4">
        <f t="shared" si="7"/>
        <v>75060</v>
      </c>
      <c r="F10" s="4">
        <f t="shared" si="7"/>
        <v>100080</v>
      </c>
      <c r="G10" s="4">
        <f t="shared" si="7"/>
        <v>125100</v>
      </c>
      <c r="H10" s="4">
        <f t="shared" si="7"/>
        <v>150120</v>
      </c>
      <c r="I10" s="4">
        <f t="shared" si="7"/>
        <v>175140</v>
      </c>
      <c r="J10" s="4">
        <f t="shared" si="7"/>
        <v>200160</v>
      </c>
      <c r="K10" s="4">
        <f t="shared" si="7"/>
        <v>225180</v>
      </c>
      <c r="L10" s="4">
        <f t="shared" si="7"/>
        <v>250200</v>
      </c>
      <c r="M10" s="4">
        <f t="shared" si="7"/>
        <v>275220</v>
      </c>
      <c r="N10" s="4">
        <f t="shared" si="7"/>
        <v>300240</v>
      </c>
      <c r="O10" s="4" t="s">
        <v>31</v>
      </c>
      <c r="P10" s="4">
        <f t="shared" si="2"/>
        <v>3302640</v>
      </c>
      <c r="Q10" s="7">
        <f>N3+N4+N5+N6+N7+N8+N9+N10</f>
        <v>3302640</v>
      </c>
    </row>
    <row r="12" spans="1:2" s="17" customFormat="1" ht="21" customHeight="1">
      <c r="A12" s="17" t="s">
        <v>32</v>
      </c>
      <c r="B12" s="18"/>
    </row>
    <row r="13" spans="2:16" ht="12.75">
      <c r="B13" s="12"/>
      <c r="C13" s="13"/>
      <c r="D13" s="13"/>
      <c r="E13" s="13"/>
      <c r="F13" s="13"/>
      <c r="G13" s="13"/>
      <c r="H13" s="13"/>
      <c r="O13" s="13"/>
      <c r="P13" s="13"/>
    </row>
    <row r="14" spans="2:11" ht="12.75"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12.75">
      <c r="B15" s="12"/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12.75">
      <c r="B16" s="12"/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2.75">
      <c r="B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2:12" s="10" customFormat="1" ht="18.75" customHeight="1">
      <c r="B18" s="12"/>
      <c r="C18" s="13"/>
      <c r="D18" s="13"/>
      <c r="E18" s="13"/>
      <c r="F18" s="14"/>
      <c r="G18" s="14"/>
      <c r="H18" s="13"/>
      <c r="I18" s="7">
        <v>750600</v>
      </c>
      <c r="J18" s="13">
        <v>12</v>
      </c>
      <c r="K18" s="13">
        <v>1390000</v>
      </c>
      <c r="L18" s="15"/>
    </row>
    <row r="19" spans="2:11" s="10" customFormat="1" ht="18.75" customHeight="1">
      <c r="B19" s="12"/>
      <c r="C19" s="13"/>
      <c r="D19" s="13"/>
      <c r="E19" s="13"/>
      <c r="F19" s="14"/>
      <c r="G19" s="14"/>
      <c r="H19" s="13"/>
      <c r="I19" s="7">
        <v>525420</v>
      </c>
      <c r="J19" s="13">
        <v>12</v>
      </c>
      <c r="K19" s="13">
        <v>973000</v>
      </c>
    </row>
    <row r="20" spans="2:11" ht="18.75" customHeight="1">
      <c r="B20" s="12"/>
      <c r="C20" s="13"/>
      <c r="D20" s="13"/>
      <c r="E20" s="13"/>
      <c r="F20" s="13"/>
      <c r="G20" s="13"/>
      <c r="H20" s="13"/>
      <c r="I20" s="7">
        <v>450360</v>
      </c>
      <c r="J20" s="13">
        <v>12</v>
      </c>
      <c r="K20" s="13">
        <v>834000</v>
      </c>
    </row>
    <row r="21" spans="2:11" ht="18.75" customHeight="1">
      <c r="B21" s="12"/>
      <c r="C21" s="13"/>
      <c r="D21" s="13"/>
      <c r="E21" s="13"/>
      <c r="F21" s="13"/>
      <c r="G21" s="13"/>
      <c r="H21" s="13"/>
      <c r="I21" s="7">
        <v>375300</v>
      </c>
      <c r="J21" s="13">
        <v>12</v>
      </c>
      <c r="K21" s="13">
        <v>695000</v>
      </c>
    </row>
    <row r="22" spans="2:16" ht="18.75" customHeight="1">
      <c r="B22" s="12"/>
      <c r="C22" s="13"/>
      <c r="D22" s="13"/>
      <c r="E22" s="13"/>
      <c r="F22" s="13"/>
      <c r="G22" s="13"/>
      <c r="H22" s="13"/>
      <c r="I22" s="10">
        <v>300240</v>
      </c>
      <c r="J22" s="13">
        <v>12</v>
      </c>
      <c r="K22" s="13">
        <v>556000</v>
      </c>
      <c r="O22" s="13"/>
      <c r="P22" s="13"/>
    </row>
    <row r="23" spans="2:16" ht="18.75" customHeight="1">
      <c r="B23" s="12"/>
      <c r="C23" s="13"/>
      <c r="D23" s="13"/>
      <c r="E23" s="13"/>
      <c r="F23" s="13"/>
      <c r="G23" s="13"/>
      <c r="H23" s="13"/>
      <c r="I23" s="10">
        <v>300240</v>
      </c>
      <c r="J23" s="13">
        <v>12</v>
      </c>
      <c r="K23" s="13">
        <v>556000</v>
      </c>
      <c r="O23" s="13"/>
      <c r="P23" s="13"/>
    </row>
    <row r="24" spans="2:16" ht="18.75" customHeight="1">
      <c r="B24" s="12"/>
      <c r="C24" s="13"/>
      <c r="D24" s="13"/>
      <c r="E24" s="13"/>
      <c r="F24" s="13"/>
      <c r="G24" s="13"/>
      <c r="H24" s="13"/>
      <c r="I24" s="7">
        <v>300240</v>
      </c>
      <c r="J24" s="13">
        <v>12</v>
      </c>
      <c r="K24" s="13">
        <v>556000</v>
      </c>
      <c r="O24" s="13"/>
      <c r="P24" s="13"/>
    </row>
    <row r="25" spans="2:16" ht="18.75" customHeight="1">
      <c r="B25" s="12"/>
      <c r="C25" s="13"/>
      <c r="D25" s="13"/>
      <c r="E25" s="13"/>
      <c r="F25" s="13"/>
      <c r="G25" s="13"/>
      <c r="H25" s="13"/>
      <c r="I25" s="7">
        <v>300240</v>
      </c>
      <c r="J25" s="13">
        <v>12</v>
      </c>
      <c r="K25" s="13">
        <v>556000</v>
      </c>
      <c r="O25" s="13"/>
      <c r="P25" s="13"/>
    </row>
    <row r="26" spans="2:16" ht="12.75">
      <c r="B26" s="12"/>
      <c r="C26" s="13"/>
      <c r="D26" s="13"/>
      <c r="E26" s="13"/>
      <c r="F26" s="13"/>
      <c r="G26" s="13"/>
      <c r="H26" s="13"/>
      <c r="I26" s="13"/>
      <c r="J26" s="13"/>
      <c r="K26" s="13"/>
      <c r="O26" s="13"/>
      <c r="P26" s="13"/>
    </row>
    <row r="27" spans="2:16" ht="12.75">
      <c r="B27" s="12"/>
      <c r="C27" s="13"/>
      <c r="D27" s="13"/>
      <c r="E27" s="13"/>
      <c r="F27" s="13"/>
      <c r="G27" s="13"/>
      <c r="H27" s="13"/>
      <c r="I27" s="13"/>
      <c r="J27" s="13"/>
      <c r="K27" s="13"/>
      <c r="O27" s="13"/>
      <c r="P27" s="13"/>
    </row>
    <row r="28" spans="2:16" ht="12.75">
      <c r="B28" s="12"/>
      <c r="C28" s="13"/>
      <c r="D28" s="13"/>
      <c r="E28" s="13"/>
      <c r="F28" s="13"/>
      <c r="G28" s="13"/>
      <c r="H28" s="13"/>
      <c r="I28" s="13"/>
      <c r="J28" s="13"/>
      <c r="K28" s="13"/>
      <c r="O28" s="13"/>
      <c r="P28" s="13"/>
    </row>
    <row r="32" spans="15:16" ht="15">
      <c r="O32" s="6"/>
      <c r="P32" s="19"/>
    </row>
  </sheetData>
  <sheetProtection/>
  <printOptions/>
  <pageMargins left="0.17" right="0.17" top="0.17" bottom="0.75" header="0.17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11.421875" style="7" customWidth="1"/>
    <col min="2" max="2" width="7.7109375" style="11" customWidth="1"/>
    <col min="3" max="4" width="8.28125" style="7" customWidth="1"/>
    <col min="5" max="5" width="8.57421875" style="7" customWidth="1"/>
    <col min="6" max="7" width="8.140625" style="7" customWidth="1"/>
    <col min="8" max="8" width="9.28125" style="7" customWidth="1"/>
    <col min="9" max="14" width="9.140625" style="7" customWidth="1"/>
    <col min="15" max="15" width="10.421875" style="7" customWidth="1"/>
    <col min="16" max="16" width="9.140625" style="7" customWidth="1"/>
    <col min="17" max="17" width="0" style="7" hidden="1" customWidth="1"/>
    <col min="18" max="16384" width="9.140625" style="7" customWidth="1"/>
  </cols>
  <sheetData>
    <row r="2" spans="1:16" s="3" customFormat="1" ht="34.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 t="s">
        <v>14</v>
      </c>
      <c r="P2" s="2" t="s">
        <v>15</v>
      </c>
    </row>
    <row r="3" spans="1:17" ht="26.25" customHeight="1">
      <c r="A3" s="4" t="s">
        <v>16</v>
      </c>
      <c r="B3" s="5">
        <v>1</v>
      </c>
      <c r="C3" s="4">
        <f>4.5%*1300000*1</f>
        <v>58500</v>
      </c>
      <c r="D3" s="4">
        <f>4.5%*1300000*2</f>
        <v>117000</v>
      </c>
      <c r="E3" s="4">
        <f>4.5%*1300000*3</f>
        <v>175500</v>
      </c>
      <c r="F3" s="4">
        <f>4.5%*1300000*4</f>
        <v>234000</v>
      </c>
      <c r="G3" s="4">
        <f>4.5%*1300000*5</f>
        <v>292500</v>
      </c>
      <c r="H3" s="4">
        <f>4.5%*1300000*6</f>
        <v>351000</v>
      </c>
      <c r="I3" s="4">
        <f>4.5%*1300000*7</f>
        <v>409500</v>
      </c>
      <c r="J3" s="4">
        <f>4.5%*1300000*8</f>
        <v>468000</v>
      </c>
      <c r="K3" s="4">
        <f>4.5%*1300000*9</f>
        <v>526500</v>
      </c>
      <c r="L3" s="4">
        <f>4.5%*1300000*10</f>
        <v>585000</v>
      </c>
      <c r="M3" s="4">
        <f>4.5%*1300000*11</f>
        <v>643500</v>
      </c>
      <c r="N3" s="4">
        <f>4.5%*1300000*12</f>
        <v>702000</v>
      </c>
      <c r="O3" s="4" t="s">
        <v>24</v>
      </c>
      <c r="P3" s="4">
        <f>N3</f>
        <v>702000</v>
      </c>
      <c r="Q3" s="6">
        <f>0.045*1210000*12</f>
        <v>653400</v>
      </c>
    </row>
    <row r="4" spans="1:18" ht="26.25" customHeight="1">
      <c r="A4" s="4" t="s">
        <v>17</v>
      </c>
      <c r="B4" s="5">
        <v>0.7</v>
      </c>
      <c r="C4" s="4">
        <f>C3*0.7</f>
        <v>40950</v>
      </c>
      <c r="D4" s="4">
        <f aca="true" t="shared" si="0" ref="D4:N4">D3*0.7</f>
        <v>81900</v>
      </c>
      <c r="E4" s="4">
        <f t="shared" si="0"/>
        <v>122849.99999999999</v>
      </c>
      <c r="F4" s="4">
        <f t="shared" si="0"/>
        <v>163800</v>
      </c>
      <c r="G4" s="4">
        <f t="shared" si="0"/>
        <v>204750</v>
      </c>
      <c r="H4" s="4">
        <f t="shared" si="0"/>
        <v>245699.99999999997</v>
      </c>
      <c r="I4" s="4">
        <f t="shared" si="0"/>
        <v>286650</v>
      </c>
      <c r="J4" s="4">
        <f t="shared" si="0"/>
        <v>327600</v>
      </c>
      <c r="K4" s="4">
        <f t="shared" si="0"/>
        <v>368550</v>
      </c>
      <c r="L4" s="4">
        <f t="shared" si="0"/>
        <v>409500</v>
      </c>
      <c r="M4" s="4">
        <f t="shared" si="0"/>
        <v>450450</v>
      </c>
      <c r="N4" s="4">
        <f t="shared" si="0"/>
        <v>491399.99999999994</v>
      </c>
      <c r="O4" s="4" t="s">
        <v>25</v>
      </c>
      <c r="P4" s="4">
        <f>N3+N4</f>
        <v>1193400</v>
      </c>
      <c r="Q4" s="7">
        <f>N3+N4</f>
        <v>1193400</v>
      </c>
      <c r="R4" s="7">
        <f>N3*0.7</f>
        <v>491399.99999999994</v>
      </c>
    </row>
    <row r="5" spans="1:18" ht="26.25" customHeight="1">
      <c r="A5" s="4" t="s">
        <v>18</v>
      </c>
      <c r="B5" s="5">
        <v>0.6</v>
      </c>
      <c r="C5" s="4">
        <f>C3*0.6</f>
        <v>35100</v>
      </c>
      <c r="D5" s="4">
        <f aca="true" t="shared" si="1" ref="D5:N5">D3*0.6</f>
        <v>70200</v>
      </c>
      <c r="E5" s="4">
        <f>E3*0.6</f>
        <v>105300</v>
      </c>
      <c r="F5" s="4">
        <f t="shared" si="1"/>
        <v>140400</v>
      </c>
      <c r="G5" s="4">
        <f t="shared" si="1"/>
        <v>175500</v>
      </c>
      <c r="H5" s="4">
        <f>H3*0.6</f>
        <v>210600</v>
      </c>
      <c r="I5" s="4">
        <f t="shared" si="1"/>
        <v>245700</v>
      </c>
      <c r="J5" s="4">
        <f t="shared" si="1"/>
        <v>280800</v>
      </c>
      <c r="K5" s="4">
        <f t="shared" si="1"/>
        <v>315900</v>
      </c>
      <c r="L5" s="4">
        <f t="shared" si="1"/>
        <v>351000</v>
      </c>
      <c r="M5" s="4">
        <f t="shared" si="1"/>
        <v>386100</v>
      </c>
      <c r="N5" s="4">
        <f t="shared" si="1"/>
        <v>421200</v>
      </c>
      <c r="O5" s="4" t="s">
        <v>26</v>
      </c>
      <c r="P5" s="4">
        <f aca="true" t="shared" si="2" ref="P5:P10">P4+N5</f>
        <v>1614600</v>
      </c>
      <c r="Q5" s="7">
        <f>N3+N4+N5</f>
        <v>1614600</v>
      </c>
      <c r="R5" s="7">
        <f>R4/0.045/12</f>
        <v>910000</v>
      </c>
    </row>
    <row r="6" spans="1:17" ht="26.25" customHeight="1">
      <c r="A6" s="4" t="s">
        <v>19</v>
      </c>
      <c r="B6" s="5">
        <v>0.5</v>
      </c>
      <c r="C6" s="4">
        <f>C3*0.5</f>
        <v>29250</v>
      </c>
      <c r="D6" s="4">
        <f aca="true" t="shared" si="3" ref="D6:N6">D3*0.5</f>
        <v>58500</v>
      </c>
      <c r="E6" s="4">
        <f t="shared" si="3"/>
        <v>87750</v>
      </c>
      <c r="F6" s="4">
        <f t="shared" si="3"/>
        <v>117000</v>
      </c>
      <c r="G6" s="4">
        <f t="shared" si="3"/>
        <v>146250</v>
      </c>
      <c r="H6" s="4">
        <f t="shared" si="3"/>
        <v>175500</v>
      </c>
      <c r="I6" s="4">
        <f t="shared" si="3"/>
        <v>204750</v>
      </c>
      <c r="J6" s="4">
        <f>J3*0.5</f>
        <v>234000</v>
      </c>
      <c r="K6" s="4">
        <f t="shared" si="3"/>
        <v>263250</v>
      </c>
      <c r="L6" s="4">
        <f t="shared" si="3"/>
        <v>292500</v>
      </c>
      <c r="M6" s="4">
        <f t="shared" si="3"/>
        <v>321750</v>
      </c>
      <c r="N6" s="4">
        <f t="shared" si="3"/>
        <v>351000</v>
      </c>
      <c r="O6" s="4" t="s">
        <v>27</v>
      </c>
      <c r="P6" s="4">
        <f t="shared" si="2"/>
        <v>1965600</v>
      </c>
      <c r="Q6" s="7">
        <f>N3+N4+N5+N6</f>
        <v>1965600</v>
      </c>
    </row>
    <row r="7" spans="1:17" s="10" customFormat="1" ht="26.25" customHeight="1">
      <c r="A7" s="4" t="s">
        <v>20</v>
      </c>
      <c r="B7" s="8">
        <v>0.4</v>
      </c>
      <c r="C7" s="9">
        <f>C3*0.4</f>
        <v>23400</v>
      </c>
      <c r="D7" s="9">
        <f aca="true" t="shared" si="4" ref="D7:N7">D3*0.4</f>
        <v>46800</v>
      </c>
      <c r="E7" s="9">
        <f t="shared" si="4"/>
        <v>70200</v>
      </c>
      <c r="F7" s="9">
        <f t="shared" si="4"/>
        <v>93600</v>
      </c>
      <c r="G7" s="9">
        <f t="shared" si="4"/>
        <v>117000</v>
      </c>
      <c r="H7" s="9">
        <f t="shared" si="4"/>
        <v>140400</v>
      </c>
      <c r="I7" s="9">
        <f t="shared" si="4"/>
        <v>163800</v>
      </c>
      <c r="J7" s="9">
        <f t="shared" si="4"/>
        <v>187200</v>
      </c>
      <c r="K7" s="9">
        <f t="shared" si="4"/>
        <v>210600</v>
      </c>
      <c r="L7" s="9">
        <f t="shared" si="4"/>
        <v>234000</v>
      </c>
      <c r="M7" s="9">
        <f t="shared" si="4"/>
        <v>257400</v>
      </c>
      <c r="N7" s="9">
        <f t="shared" si="4"/>
        <v>280800</v>
      </c>
      <c r="O7" s="4" t="s">
        <v>28</v>
      </c>
      <c r="P7" s="9">
        <f t="shared" si="2"/>
        <v>2246400</v>
      </c>
      <c r="Q7" s="10">
        <f>N3+N4+N5+N6+N7</f>
        <v>2246400</v>
      </c>
    </row>
    <row r="8" spans="1:17" ht="26.25" customHeight="1">
      <c r="A8" s="4" t="s">
        <v>21</v>
      </c>
      <c r="B8" s="8">
        <v>0.4</v>
      </c>
      <c r="C8" s="4">
        <f>C3*0.4</f>
        <v>23400</v>
      </c>
      <c r="D8" s="4">
        <f aca="true" t="shared" si="5" ref="D8:N8">D3*0.4</f>
        <v>46800</v>
      </c>
      <c r="E8" s="4">
        <f t="shared" si="5"/>
        <v>70200</v>
      </c>
      <c r="F8" s="4">
        <f t="shared" si="5"/>
        <v>93600</v>
      </c>
      <c r="G8" s="4">
        <f t="shared" si="5"/>
        <v>117000</v>
      </c>
      <c r="H8" s="4">
        <f t="shared" si="5"/>
        <v>140400</v>
      </c>
      <c r="I8" s="4">
        <f t="shared" si="5"/>
        <v>163800</v>
      </c>
      <c r="J8" s="4">
        <f t="shared" si="5"/>
        <v>187200</v>
      </c>
      <c r="K8" s="4">
        <f t="shared" si="5"/>
        <v>210600</v>
      </c>
      <c r="L8" s="4">
        <f t="shared" si="5"/>
        <v>234000</v>
      </c>
      <c r="M8" s="4">
        <f t="shared" si="5"/>
        <v>257400</v>
      </c>
      <c r="N8" s="4">
        <f t="shared" si="5"/>
        <v>280800</v>
      </c>
      <c r="O8" s="4" t="s">
        <v>29</v>
      </c>
      <c r="P8" s="4">
        <f t="shared" si="2"/>
        <v>2527200</v>
      </c>
      <c r="Q8" s="7">
        <f>N3+N4+N5+N6+N7+N8</f>
        <v>2527200</v>
      </c>
    </row>
    <row r="9" spans="1:17" ht="26.25" customHeight="1">
      <c r="A9" s="4" t="s">
        <v>22</v>
      </c>
      <c r="B9" s="8">
        <v>0.4</v>
      </c>
      <c r="C9" s="4">
        <f>C3*0.4</f>
        <v>23400</v>
      </c>
      <c r="D9" s="4">
        <f aca="true" t="shared" si="6" ref="D9:N9">D3*0.4</f>
        <v>46800</v>
      </c>
      <c r="E9" s="4">
        <f t="shared" si="6"/>
        <v>70200</v>
      </c>
      <c r="F9" s="4">
        <f t="shared" si="6"/>
        <v>93600</v>
      </c>
      <c r="G9" s="4">
        <f t="shared" si="6"/>
        <v>117000</v>
      </c>
      <c r="H9" s="4">
        <f t="shared" si="6"/>
        <v>140400</v>
      </c>
      <c r="I9" s="4">
        <f t="shared" si="6"/>
        <v>163800</v>
      </c>
      <c r="J9" s="4">
        <f t="shared" si="6"/>
        <v>187200</v>
      </c>
      <c r="K9" s="4">
        <f t="shared" si="6"/>
        <v>210600</v>
      </c>
      <c r="L9" s="4">
        <f t="shared" si="6"/>
        <v>234000</v>
      </c>
      <c r="M9" s="4">
        <f t="shared" si="6"/>
        <v>257400</v>
      </c>
      <c r="N9" s="4">
        <f t="shared" si="6"/>
        <v>280800</v>
      </c>
      <c r="O9" s="4" t="s">
        <v>30</v>
      </c>
      <c r="P9" s="4">
        <f t="shared" si="2"/>
        <v>2808000</v>
      </c>
      <c r="Q9" s="7">
        <f>N3+N4+N5+N6+N7+N8+N9</f>
        <v>2808000</v>
      </c>
    </row>
    <row r="10" spans="1:17" ht="26.25" customHeight="1">
      <c r="A10" s="4" t="s">
        <v>23</v>
      </c>
      <c r="B10" s="8">
        <v>0.4</v>
      </c>
      <c r="C10" s="4">
        <f>C3*0.4</f>
        <v>23400</v>
      </c>
      <c r="D10" s="4">
        <f aca="true" t="shared" si="7" ref="D10:N10">D3*0.4</f>
        <v>46800</v>
      </c>
      <c r="E10" s="4">
        <f t="shared" si="7"/>
        <v>70200</v>
      </c>
      <c r="F10" s="4">
        <f t="shared" si="7"/>
        <v>93600</v>
      </c>
      <c r="G10" s="4">
        <f t="shared" si="7"/>
        <v>117000</v>
      </c>
      <c r="H10" s="4">
        <f t="shared" si="7"/>
        <v>140400</v>
      </c>
      <c r="I10" s="4">
        <f t="shared" si="7"/>
        <v>163800</v>
      </c>
      <c r="J10" s="4">
        <f t="shared" si="7"/>
        <v>187200</v>
      </c>
      <c r="K10" s="4">
        <f t="shared" si="7"/>
        <v>210600</v>
      </c>
      <c r="L10" s="4">
        <f t="shared" si="7"/>
        <v>234000</v>
      </c>
      <c r="M10" s="4">
        <f t="shared" si="7"/>
        <v>257400</v>
      </c>
      <c r="N10" s="4">
        <f t="shared" si="7"/>
        <v>280800</v>
      </c>
      <c r="O10" s="4" t="s">
        <v>31</v>
      </c>
      <c r="P10" s="4">
        <f t="shared" si="2"/>
        <v>3088800</v>
      </c>
      <c r="Q10" s="7">
        <f>N3+N4+N5+N6+N7+N8+N9+N10</f>
        <v>3088800</v>
      </c>
    </row>
    <row r="12" spans="1:2" s="17" customFormat="1" ht="21" customHeight="1">
      <c r="A12" s="17" t="s">
        <v>32</v>
      </c>
      <c r="B12" s="18"/>
    </row>
    <row r="13" spans="2:16" ht="12.75">
      <c r="B13" s="12"/>
      <c r="C13" s="13"/>
      <c r="D13" s="13"/>
      <c r="E13" s="13"/>
      <c r="F13" s="13"/>
      <c r="G13" s="13"/>
      <c r="H13" s="13"/>
      <c r="O13" s="13"/>
      <c r="P13" s="13"/>
    </row>
    <row r="14" spans="2:16" ht="12.75">
      <c r="B14" s="12"/>
      <c r="C14" s="13"/>
      <c r="D14" s="13"/>
      <c r="E14" s="13"/>
      <c r="F14" s="13"/>
      <c r="G14" s="13"/>
      <c r="H14" s="13"/>
      <c r="I14" s="13"/>
      <c r="J14" s="13"/>
      <c r="K14" s="13"/>
      <c r="O14" s="13"/>
      <c r="P14" s="13"/>
    </row>
    <row r="15" spans="2:16" ht="12.75">
      <c r="B15" s="12"/>
      <c r="C15" s="13"/>
      <c r="D15" s="13"/>
      <c r="E15" s="13"/>
      <c r="F15" s="13"/>
      <c r="G15" s="13"/>
      <c r="H15" s="13"/>
      <c r="I15" s="13"/>
      <c r="J15" s="13"/>
      <c r="K15" s="13"/>
      <c r="O15" s="13"/>
      <c r="P15" s="13"/>
    </row>
    <row r="16" spans="2:16" ht="12.75">
      <c r="B16" s="12"/>
      <c r="C16" s="13"/>
      <c r="D16" s="13"/>
      <c r="E16" s="13"/>
      <c r="F16" s="13"/>
      <c r="G16" s="13"/>
      <c r="H16" s="13"/>
      <c r="I16" s="13"/>
      <c r="J16" s="13"/>
      <c r="K16" s="13"/>
      <c r="O16" s="13"/>
      <c r="P16" s="13"/>
    </row>
    <row r="17" spans="2:16" ht="12.75">
      <c r="B17" s="12"/>
      <c r="C17" s="13"/>
      <c r="D17" s="13"/>
      <c r="E17" s="13"/>
      <c r="F17" s="13"/>
      <c r="G17" s="13"/>
      <c r="H17" s="13"/>
      <c r="I17" s="13"/>
      <c r="J17" s="13"/>
      <c r="K17" s="13"/>
      <c r="O17" s="13"/>
      <c r="P17" s="13"/>
    </row>
    <row r="18" spans="2:16" s="10" customFormat="1" ht="12.75">
      <c r="B18" s="12"/>
      <c r="C18" s="13"/>
      <c r="D18" s="13"/>
      <c r="E18" s="13"/>
      <c r="F18" s="14"/>
      <c r="G18" s="14"/>
      <c r="H18" s="13"/>
      <c r="I18" s="14"/>
      <c r="J18" s="14"/>
      <c r="K18" s="14"/>
      <c r="L18" s="15"/>
      <c r="O18" s="13"/>
      <c r="P18" s="14"/>
    </row>
    <row r="19" spans="2:16" s="10" customFormat="1" ht="12.75">
      <c r="B19" s="12"/>
      <c r="C19" s="13"/>
      <c r="D19" s="13"/>
      <c r="E19" s="13"/>
      <c r="F19" s="14"/>
      <c r="G19" s="14"/>
      <c r="H19" s="13"/>
      <c r="I19" s="14"/>
      <c r="J19" s="14"/>
      <c r="K19" s="14"/>
      <c r="O19" s="13"/>
      <c r="P19" s="14"/>
    </row>
    <row r="20" spans="2:16" ht="12.75">
      <c r="B20" s="12"/>
      <c r="C20" s="13"/>
      <c r="D20" s="13"/>
      <c r="E20" s="13"/>
      <c r="F20" s="13"/>
      <c r="G20" s="13"/>
      <c r="H20" s="13"/>
      <c r="I20" s="13"/>
      <c r="J20" s="13"/>
      <c r="K20" s="13"/>
      <c r="O20" s="13"/>
      <c r="P20" s="13"/>
    </row>
    <row r="21" spans="2:16" ht="12.75">
      <c r="B21" s="12"/>
      <c r="C21" s="13"/>
      <c r="D21" s="13"/>
      <c r="E21" s="13"/>
      <c r="F21" s="13"/>
      <c r="G21" s="13"/>
      <c r="H21" s="13"/>
      <c r="I21" s="13"/>
      <c r="J21" s="13"/>
      <c r="K21" s="13"/>
      <c r="O21" s="13"/>
      <c r="P21" s="13"/>
    </row>
    <row r="22" spans="2:16" ht="12.75">
      <c r="B22" s="12"/>
      <c r="C22" s="13"/>
      <c r="D22" s="13"/>
      <c r="E22" s="13"/>
      <c r="F22" s="13"/>
      <c r="G22" s="13"/>
      <c r="H22" s="13"/>
      <c r="I22" s="13"/>
      <c r="J22" s="13"/>
      <c r="K22" s="13"/>
      <c r="O22" s="13"/>
      <c r="P22" s="13"/>
    </row>
    <row r="23" spans="2:16" ht="12.75">
      <c r="B23" s="12"/>
      <c r="C23" s="13"/>
      <c r="D23" s="13"/>
      <c r="E23" s="13"/>
      <c r="F23" s="13"/>
      <c r="G23" s="13"/>
      <c r="H23" s="13"/>
      <c r="I23" s="13"/>
      <c r="J23" s="13"/>
      <c r="K23" s="13"/>
      <c r="O23" s="13"/>
      <c r="P23" s="13"/>
    </row>
    <row r="24" spans="2:16" ht="12.75">
      <c r="B24" s="12"/>
      <c r="C24" s="13"/>
      <c r="D24" s="13"/>
      <c r="E24" s="13"/>
      <c r="F24" s="13"/>
      <c r="G24" s="13"/>
      <c r="H24" s="13"/>
      <c r="I24" s="13"/>
      <c r="J24" s="13"/>
      <c r="K24" s="13"/>
      <c r="O24" s="13"/>
      <c r="P24" s="13"/>
    </row>
    <row r="25" spans="2:16" ht="12.75">
      <c r="B25" s="12"/>
      <c r="C25" s="13"/>
      <c r="D25" s="13"/>
      <c r="E25" s="13"/>
      <c r="F25" s="13"/>
      <c r="G25" s="13"/>
      <c r="H25" s="13"/>
      <c r="I25" s="13"/>
      <c r="J25" s="13"/>
      <c r="K25" s="13"/>
      <c r="O25" s="13"/>
      <c r="P25" s="13"/>
    </row>
    <row r="26" spans="2:16" ht="12.75">
      <c r="B26" s="12"/>
      <c r="C26" s="13"/>
      <c r="D26" s="13"/>
      <c r="E26" s="13"/>
      <c r="F26" s="13"/>
      <c r="G26" s="13"/>
      <c r="H26" s="13"/>
      <c r="I26" s="13"/>
      <c r="J26" s="13"/>
      <c r="K26" s="13"/>
      <c r="O26" s="13"/>
      <c r="P26" s="13"/>
    </row>
    <row r="27" spans="2:16" ht="12.75">
      <c r="B27" s="12"/>
      <c r="C27" s="13"/>
      <c r="D27" s="13"/>
      <c r="E27" s="13"/>
      <c r="F27" s="13"/>
      <c r="G27" s="13"/>
      <c r="H27" s="13"/>
      <c r="I27" s="13"/>
      <c r="J27" s="13"/>
      <c r="K27" s="13"/>
      <c r="O27" s="13"/>
      <c r="P27" s="13"/>
    </row>
    <row r="28" spans="2:16" ht="12.75">
      <c r="B28" s="12"/>
      <c r="C28" s="13"/>
      <c r="D28" s="13"/>
      <c r="E28" s="13"/>
      <c r="F28" s="13"/>
      <c r="G28" s="13"/>
      <c r="H28" s="13"/>
      <c r="I28" s="13"/>
      <c r="J28" s="13"/>
      <c r="K28" s="13"/>
      <c r="O28" s="13"/>
      <c r="P28" s="13"/>
    </row>
    <row r="32" spans="15:16" ht="15">
      <c r="O32" s="6"/>
      <c r="P32" s="19"/>
    </row>
  </sheetData>
  <sheetProtection/>
  <printOptions/>
  <pageMargins left="0.17" right="0.17" top="0.17" bottom="0.75" header="0.17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11.421875" style="7" customWidth="1"/>
    <col min="2" max="2" width="7.7109375" style="11" customWidth="1"/>
    <col min="3" max="4" width="8.28125" style="7" customWidth="1"/>
    <col min="5" max="5" width="8.57421875" style="7" customWidth="1"/>
    <col min="6" max="7" width="8.140625" style="7" customWidth="1"/>
    <col min="8" max="8" width="9.28125" style="7" customWidth="1"/>
    <col min="9" max="14" width="9.140625" style="7" customWidth="1"/>
    <col min="15" max="15" width="10.421875" style="7" customWidth="1"/>
    <col min="16" max="16" width="9.140625" style="7" customWidth="1"/>
    <col min="17" max="17" width="0" style="7" hidden="1" customWidth="1"/>
    <col min="18" max="16384" width="9.140625" style="7" customWidth="1"/>
  </cols>
  <sheetData>
    <row r="2" spans="1:16" s="3" customFormat="1" ht="34.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 t="s">
        <v>14</v>
      </c>
      <c r="P2" s="2" t="s">
        <v>15</v>
      </c>
    </row>
    <row r="3" spans="1:17" ht="26.25" customHeight="1">
      <c r="A3" s="4" t="s">
        <v>16</v>
      </c>
      <c r="B3" s="5">
        <v>1</v>
      </c>
      <c r="C3" s="4">
        <f>4.5%*1210000*1</f>
        <v>54450</v>
      </c>
      <c r="D3" s="4">
        <f>4.5%*1210000*2</f>
        <v>108900</v>
      </c>
      <c r="E3" s="4">
        <f>4.5%*1210000*3</f>
        <v>163350</v>
      </c>
      <c r="F3" s="4">
        <f>4.5%*1210000*4</f>
        <v>217800</v>
      </c>
      <c r="G3" s="4">
        <f>4.5%*1210000*5</f>
        <v>272250</v>
      </c>
      <c r="H3" s="4">
        <f>4.5%*1210000*6</f>
        <v>326700</v>
      </c>
      <c r="I3" s="4">
        <f>4.5%*1210000*7</f>
        <v>381150</v>
      </c>
      <c r="J3" s="4">
        <f>4.5%*1210000*8</f>
        <v>435600</v>
      </c>
      <c r="K3" s="4">
        <f>4.5%*1210000*9</f>
        <v>490050</v>
      </c>
      <c r="L3" s="4">
        <f>4.5%*1210000*10</f>
        <v>544500</v>
      </c>
      <c r="M3" s="4">
        <f>4.5%*1210000*11</f>
        <v>598950</v>
      </c>
      <c r="N3" s="4">
        <f>4.5%*1210000*12</f>
        <v>653400</v>
      </c>
      <c r="O3" s="4" t="s">
        <v>24</v>
      </c>
      <c r="P3" s="4">
        <f>N3</f>
        <v>653400</v>
      </c>
      <c r="Q3" s="6">
        <f>0.045*1210000*12</f>
        <v>653400</v>
      </c>
    </row>
    <row r="4" spans="1:17" ht="26.25" customHeight="1">
      <c r="A4" s="4" t="s">
        <v>17</v>
      </c>
      <c r="B4" s="5">
        <v>0.7</v>
      </c>
      <c r="C4" s="4">
        <f>C3*0.7</f>
        <v>38115</v>
      </c>
      <c r="D4" s="4">
        <f aca="true" t="shared" si="0" ref="D4:N4">D3*0.7</f>
        <v>76230</v>
      </c>
      <c r="E4" s="4">
        <f t="shared" si="0"/>
        <v>114345</v>
      </c>
      <c r="F4" s="4">
        <f t="shared" si="0"/>
        <v>152460</v>
      </c>
      <c r="G4" s="4">
        <f t="shared" si="0"/>
        <v>190575</v>
      </c>
      <c r="H4" s="4">
        <f t="shared" si="0"/>
        <v>228690</v>
      </c>
      <c r="I4" s="4">
        <f t="shared" si="0"/>
        <v>266805</v>
      </c>
      <c r="J4" s="4">
        <f t="shared" si="0"/>
        <v>304920</v>
      </c>
      <c r="K4" s="4">
        <f t="shared" si="0"/>
        <v>343035</v>
      </c>
      <c r="L4" s="4">
        <f t="shared" si="0"/>
        <v>381150</v>
      </c>
      <c r="M4" s="4">
        <f t="shared" si="0"/>
        <v>419265</v>
      </c>
      <c r="N4" s="4">
        <f t="shared" si="0"/>
        <v>457380</v>
      </c>
      <c r="O4" s="4" t="s">
        <v>25</v>
      </c>
      <c r="P4" s="4">
        <f>N3+N4</f>
        <v>1110780</v>
      </c>
      <c r="Q4" s="7">
        <f>N3+N4</f>
        <v>1110780</v>
      </c>
    </row>
    <row r="5" spans="1:17" ht="26.25" customHeight="1">
      <c r="A5" s="4" t="s">
        <v>18</v>
      </c>
      <c r="B5" s="5">
        <v>0.6</v>
      </c>
      <c r="C5" s="4">
        <f>C3*0.6</f>
        <v>32670</v>
      </c>
      <c r="D5" s="4">
        <f aca="true" t="shared" si="1" ref="D5:N5">D3*0.6</f>
        <v>65340</v>
      </c>
      <c r="E5" s="4">
        <f>E3*0.6</f>
        <v>98010</v>
      </c>
      <c r="F5" s="4">
        <f t="shared" si="1"/>
        <v>130680</v>
      </c>
      <c r="G5" s="4">
        <f t="shared" si="1"/>
        <v>163350</v>
      </c>
      <c r="H5" s="4">
        <f>H3*0.6</f>
        <v>196020</v>
      </c>
      <c r="I5" s="4">
        <f t="shared" si="1"/>
        <v>228690</v>
      </c>
      <c r="J5" s="4">
        <f t="shared" si="1"/>
        <v>261360</v>
      </c>
      <c r="K5" s="4">
        <f t="shared" si="1"/>
        <v>294030</v>
      </c>
      <c r="L5" s="4">
        <f t="shared" si="1"/>
        <v>326700</v>
      </c>
      <c r="M5" s="4">
        <f t="shared" si="1"/>
        <v>359370</v>
      </c>
      <c r="N5" s="4">
        <f t="shared" si="1"/>
        <v>392040</v>
      </c>
      <c r="O5" s="4" t="s">
        <v>26</v>
      </c>
      <c r="P5" s="4">
        <f aca="true" t="shared" si="2" ref="P5:P10">P4+N5</f>
        <v>1502820</v>
      </c>
      <c r="Q5" s="7">
        <f>N3+N4+N5</f>
        <v>1502820</v>
      </c>
    </row>
    <row r="6" spans="1:17" ht="26.25" customHeight="1">
      <c r="A6" s="4" t="s">
        <v>19</v>
      </c>
      <c r="B6" s="5">
        <v>0.5</v>
      </c>
      <c r="C6" s="4">
        <f>C3*0.5</f>
        <v>27225</v>
      </c>
      <c r="D6" s="4">
        <f aca="true" t="shared" si="3" ref="D6:N6">D3*0.5</f>
        <v>54450</v>
      </c>
      <c r="E6" s="4">
        <f t="shared" si="3"/>
        <v>81675</v>
      </c>
      <c r="F6" s="4">
        <f t="shared" si="3"/>
        <v>108900</v>
      </c>
      <c r="G6" s="4">
        <f t="shared" si="3"/>
        <v>136125</v>
      </c>
      <c r="H6" s="4">
        <f t="shared" si="3"/>
        <v>163350</v>
      </c>
      <c r="I6" s="4">
        <f t="shared" si="3"/>
        <v>190575</v>
      </c>
      <c r="J6" s="4">
        <f>J3*0.5</f>
        <v>217800</v>
      </c>
      <c r="K6" s="4">
        <f t="shared" si="3"/>
        <v>245025</v>
      </c>
      <c r="L6" s="4">
        <f t="shared" si="3"/>
        <v>272250</v>
      </c>
      <c r="M6" s="4">
        <f t="shared" si="3"/>
        <v>299475</v>
      </c>
      <c r="N6" s="4">
        <f t="shared" si="3"/>
        <v>326700</v>
      </c>
      <c r="O6" s="4" t="s">
        <v>27</v>
      </c>
      <c r="P6" s="4">
        <f t="shared" si="2"/>
        <v>1829520</v>
      </c>
      <c r="Q6" s="7">
        <f>N3+N4+N5+N6</f>
        <v>1829520</v>
      </c>
    </row>
    <row r="7" spans="1:17" s="10" customFormat="1" ht="26.25" customHeight="1">
      <c r="A7" s="4" t="s">
        <v>20</v>
      </c>
      <c r="B7" s="8">
        <v>0.4</v>
      </c>
      <c r="C7" s="9">
        <f>C3*0.4</f>
        <v>21780</v>
      </c>
      <c r="D7" s="9">
        <f aca="true" t="shared" si="4" ref="D7:N7">D3*0.4</f>
        <v>43560</v>
      </c>
      <c r="E7" s="9">
        <f t="shared" si="4"/>
        <v>65340</v>
      </c>
      <c r="F7" s="9">
        <f t="shared" si="4"/>
        <v>87120</v>
      </c>
      <c r="G7" s="9">
        <f t="shared" si="4"/>
        <v>108900</v>
      </c>
      <c r="H7" s="9">
        <f t="shared" si="4"/>
        <v>130680</v>
      </c>
      <c r="I7" s="9">
        <f t="shared" si="4"/>
        <v>152460</v>
      </c>
      <c r="J7" s="9">
        <f t="shared" si="4"/>
        <v>174240</v>
      </c>
      <c r="K7" s="9">
        <f t="shared" si="4"/>
        <v>196020</v>
      </c>
      <c r="L7" s="9">
        <f t="shared" si="4"/>
        <v>217800</v>
      </c>
      <c r="M7" s="9">
        <f t="shared" si="4"/>
        <v>239580</v>
      </c>
      <c r="N7" s="9">
        <f t="shared" si="4"/>
        <v>261360</v>
      </c>
      <c r="O7" s="4" t="s">
        <v>28</v>
      </c>
      <c r="P7" s="9">
        <f t="shared" si="2"/>
        <v>2090880</v>
      </c>
      <c r="Q7" s="10">
        <f>N3+N4+N5+N6+N7</f>
        <v>2090880</v>
      </c>
    </row>
    <row r="8" spans="1:17" ht="26.25" customHeight="1">
      <c r="A8" s="4" t="s">
        <v>21</v>
      </c>
      <c r="B8" s="8">
        <v>0.4</v>
      </c>
      <c r="C8" s="4">
        <f>C3*0.4</f>
        <v>21780</v>
      </c>
      <c r="D8" s="4">
        <f aca="true" t="shared" si="5" ref="D8:N8">D3*0.4</f>
        <v>43560</v>
      </c>
      <c r="E8" s="4">
        <f t="shared" si="5"/>
        <v>65340</v>
      </c>
      <c r="F8" s="4">
        <f t="shared" si="5"/>
        <v>87120</v>
      </c>
      <c r="G8" s="4">
        <f t="shared" si="5"/>
        <v>108900</v>
      </c>
      <c r="H8" s="4">
        <f t="shared" si="5"/>
        <v>130680</v>
      </c>
      <c r="I8" s="4">
        <f t="shared" si="5"/>
        <v>152460</v>
      </c>
      <c r="J8" s="4">
        <f t="shared" si="5"/>
        <v>174240</v>
      </c>
      <c r="K8" s="4">
        <f t="shared" si="5"/>
        <v>196020</v>
      </c>
      <c r="L8" s="4">
        <f t="shared" si="5"/>
        <v>217800</v>
      </c>
      <c r="M8" s="4">
        <f t="shared" si="5"/>
        <v>239580</v>
      </c>
      <c r="N8" s="4">
        <f t="shared" si="5"/>
        <v>261360</v>
      </c>
      <c r="O8" s="4" t="s">
        <v>29</v>
      </c>
      <c r="P8" s="4">
        <f t="shared" si="2"/>
        <v>2352240</v>
      </c>
      <c r="Q8" s="7">
        <f>N3+N4+N5+N6+N7+N8</f>
        <v>2352240</v>
      </c>
    </row>
    <row r="9" spans="1:17" ht="26.25" customHeight="1">
      <c r="A9" s="4" t="s">
        <v>22</v>
      </c>
      <c r="B9" s="8">
        <v>0.4</v>
      </c>
      <c r="C9" s="4">
        <f>C3*0.4</f>
        <v>21780</v>
      </c>
      <c r="D9" s="4">
        <f aca="true" t="shared" si="6" ref="D9:N9">D3*0.4</f>
        <v>43560</v>
      </c>
      <c r="E9" s="4">
        <f t="shared" si="6"/>
        <v>65340</v>
      </c>
      <c r="F9" s="4">
        <f t="shared" si="6"/>
        <v>87120</v>
      </c>
      <c r="G9" s="4">
        <f t="shared" si="6"/>
        <v>108900</v>
      </c>
      <c r="H9" s="4">
        <f t="shared" si="6"/>
        <v>130680</v>
      </c>
      <c r="I9" s="4">
        <f t="shared" si="6"/>
        <v>152460</v>
      </c>
      <c r="J9" s="4">
        <f t="shared" si="6"/>
        <v>174240</v>
      </c>
      <c r="K9" s="4">
        <f t="shared" si="6"/>
        <v>196020</v>
      </c>
      <c r="L9" s="4">
        <f t="shared" si="6"/>
        <v>217800</v>
      </c>
      <c r="M9" s="4">
        <f t="shared" si="6"/>
        <v>239580</v>
      </c>
      <c r="N9" s="4">
        <f t="shared" si="6"/>
        <v>261360</v>
      </c>
      <c r="O9" s="4" t="s">
        <v>30</v>
      </c>
      <c r="P9" s="4">
        <f t="shared" si="2"/>
        <v>2613600</v>
      </c>
      <c r="Q9" s="7">
        <f>N3+N4+N5+N6+N7+N8+N9</f>
        <v>2613600</v>
      </c>
    </row>
    <row r="10" spans="1:17" ht="26.25" customHeight="1">
      <c r="A10" s="4" t="s">
        <v>23</v>
      </c>
      <c r="B10" s="8">
        <v>0.4</v>
      </c>
      <c r="C10" s="4">
        <f>C3*0.4</f>
        <v>21780</v>
      </c>
      <c r="D10" s="4">
        <f aca="true" t="shared" si="7" ref="D10:N10">D3*0.4</f>
        <v>43560</v>
      </c>
      <c r="E10" s="4">
        <f t="shared" si="7"/>
        <v>65340</v>
      </c>
      <c r="F10" s="4">
        <f t="shared" si="7"/>
        <v>87120</v>
      </c>
      <c r="G10" s="4">
        <f t="shared" si="7"/>
        <v>108900</v>
      </c>
      <c r="H10" s="4">
        <f t="shared" si="7"/>
        <v>130680</v>
      </c>
      <c r="I10" s="4">
        <f t="shared" si="7"/>
        <v>152460</v>
      </c>
      <c r="J10" s="4">
        <f t="shared" si="7"/>
        <v>174240</v>
      </c>
      <c r="K10" s="4">
        <f t="shared" si="7"/>
        <v>196020</v>
      </c>
      <c r="L10" s="4">
        <f t="shared" si="7"/>
        <v>217800</v>
      </c>
      <c r="M10" s="4">
        <f t="shared" si="7"/>
        <v>239580</v>
      </c>
      <c r="N10" s="4">
        <f t="shared" si="7"/>
        <v>261360</v>
      </c>
      <c r="O10" s="4" t="s">
        <v>31</v>
      </c>
      <c r="P10" s="4">
        <f t="shared" si="2"/>
        <v>2874960</v>
      </c>
      <c r="Q10" s="7">
        <f>N3+N4+N5+N6+N7+N8+N9+N10</f>
        <v>2874960</v>
      </c>
    </row>
    <row r="12" spans="1:2" s="17" customFormat="1" ht="21" customHeight="1">
      <c r="A12" s="17" t="s">
        <v>32</v>
      </c>
      <c r="B12" s="18"/>
    </row>
    <row r="13" spans="2:16" ht="12.75">
      <c r="B13" s="12"/>
      <c r="C13" s="13"/>
      <c r="D13" s="13"/>
      <c r="E13" s="13"/>
      <c r="F13" s="13"/>
      <c r="G13" s="13"/>
      <c r="H13" s="13"/>
      <c r="O13" s="13"/>
      <c r="P13" s="13"/>
    </row>
    <row r="14" spans="2:16" ht="12.75">
      <c r="B14" s="12"/>
      <c r="C14" s="13"/>
      <c r="D14" s="13"/>
      <c r="E14" s="13"/>
      <c r="F14" s="13"/>
      <c r="G14" s="13"/>
      <c r="H14" s="13"/>
      <c r="I14" s="13"/>
      <c r="J14" s="13"/>
      <c r="K14" s="13"/>
      <c r="O14" s="13"/>
      <c r="P14" s="13"/>
    </row>
    <row r="15" spans="2:16" ht="12.75">
      <c r="B15" s="12"/>
      <c r="C15" s="13"/>
      <c r="D15" s="13"/>
      <c r="E15" s="13"/>
      <c r="F15" s="13"/>
      <c r="G15" s="13"/>
      <c r="H15" s="13"/>
      <c r="I15" s="13"/>
      <c r="J15" s="13"/>
      <c r="K15" s="13"/>
      <c r="O15" s="13"/>
      <c r="P15" s="13"/>
    </row>
    <row r="16" spans="2:16" ht="12.75">
      <c r="B16" s="12"/>
      <c r="C16" s="13"/>
      <c r="D16" s="13"/>
      <c r="E16" s="13"/>
      <c r="F16" s="13"/>
      <c r="G16" s="13"/>
      <c r="H16" s="13"/>
      <c r="I16" s="13"/>
      <c r="J16" s="13"/>
      <c r="K16" s="13"/>
      <c r="O16" s="13"/>
      <c r="P16" s="13"/>
    </row>
    <row r="17" spans="2:16" ht="12.75">
      <c r="B17" s="12"/>
      <c r="C17" s="13"/>
      <c r="D17" s="13"/>
      <c r="E17" s="13"/>
      <c r="F17" s="13"/>
      <c r="G17" s="13"/>
      <c r="H17" s="13"/>
      <c r="I17" s="13"/>
      <c r="J17" s="13"/>
      <c r="K17" s="13"/>
      <c r="O17" s="13"/>
      <c r="P17" s="13"/>
    </row>
    <row r="18" spans="2:16" s="10" customFormat="1" ht="12.75">
      <c r="B18" s="12"/>
      <c r="C18" s="13"/>
      <c r="D18" s="13"/>
      <c r="E18" s="13"/>
      <c r="F18" s="14"/>
      <c r="G18" s="14"/>
      <c r="H18" s="13"/>
      <c r="I18" s="14"/>
      <c r="J18" s="14"/>
      <c r="K18" s="14"/>
      <c r="L18" s="15"/>
      <c r="O18" s="13"/>
      <c r="P18" s="14"/>
    </row>
    <row r="19" spans="2:16" s="10" customFormat="1" ht="12.75">
      <c r="B19" s="12"/>
      <c r="C19" s="13"/>
      <c r="D19" s="13"/>
      <c r="E19" s="13"/>
      <c r="F19" s="14"/>
      <c r="G19" s="14"/>
      <c r="H19" s="13"/>
      <c r="I19" s="14"/>
      <c r="J19" s="14"/>
      <c r="K19" s="14"/>
      <c r="O19" s="13"/>
      <c r="P19" s="14"/>
    </row>
    <row r="20" spans="2:16" ht="12.75">
      <c r="B20" s="12"/>
      <c r="C20" s="13"/>
      <c r="D20" s="13"/>
      <c r="E20" s="13"/>
      <c r="F20" s="13"/>
      <c r="G20" s="13"/>
      <c r="H20" s="13"/>
      <c r="I20" s="13"/>
      <c r="J20" s="13"/>
      <c r="K20" s="13"/>
      <c r="O20" s="13"/>
      <c r="P20" s="13"/>
    </row>
    <row r="21" spans="2:16" ht="12.75">
      <c r="B21" s="12"/>
      <c r="C21" s="13"/>
      <c r="D21" s="13"/>
      <c r="E21" s="13"/>
      <c r="F21" s="13"/>
      <c r="G21" s="13"/>
      <c r="H21" s="13"/>
      <c r="I21" s="13"/>
      <c r="J21" s="13"/>
      <c r="K21" s="13"/>
      <c r="O21" s="13"/>
      <c r="P21" s="13"/>
    </row>
    <row r="22" spans="2:16" ht="12.75">
      <c r="B22" s="12"/>
      <c r="C22" s="13"/>
      <c r="D22" s="13"/>
      <c r="E22" s="13"/>
      <c r="F22" s="13"/>
      <c r="G22" s="13"/>
      <c r="H22" s="13"/>
      <c r="I22" s="13"/>
      <c r="J22" s="13"/>
      <c r="K22" s="13"/>
      <c r="O22" s="13"/>
      <c r="P22" s="13"/>
    </row>
    <row r="23" spans="2:16" ht="12.75">
      <c r="B23" s="12"/>
      <c r="C23" s="13"/>
      <c r="D23" s="13"/>
      <c r="E23" s="13"/>
      <c r="F23" s="13"/>
      <c r="G23" s="13"/>
      <c r="H23" s="13"/>
      <c r="I23" s="13"/>
      <c r="J23" s="13"/>
      <c r="K23" s="13"/>
      <c r="O23" s="13"/>
      <c r="P23" s="13"/>
    </row>
    <row r="24" spans="2:16" ht="12.75">
      <c r="B24" s="12"/>
      <c r="C24" s="13"/>
      <c r="D24" s="13"/>
      <c r="E24" s="13"/>
      <c r="F24" s="13"/>
      <c r="G24" s="13"/>
      <c r="H24" s="13"/>
      <c r="I24" s="13"/>
      <c r="J24" s="13"/>
      <c r="K24" s="13"/>
      <c r="O24" s="13"/>
      <c r="P24" s="13"/>
    </row>
    <row r="25" spans="2:16" ht="12.75">
      <c r="B25" s="12"/>
      <c r="C25" s="13"/>
      <c r="D25" s="13"/>
      <c r="E25" s="13"/>
      <c r="F25" s="13"/>
      <c r="G25" s="13"/>
      <c r="H25" s="13"/>
      <c r="I25" s="13"/>
      <c r="J25" s="13"/>
      <c r="K25" s="13"/>
      <c r="O25" s="13"/>
      <c r="P25" s="13"/>
    </row>
    <row r="26" spans="2:16" ht="12.75">
      <c r="B26" s="12"/>
      <c r="C26" s="13"/>
      <c r="D26" s="13"/>
      <c r="E26" s="13"/>
      <c r="F26" s="13"/>
      <c r="G26" s="13"/>
      <c r="H26" s="13"/>
      <c r="I26" s="13"/>
      <c r="J26" s="13"/>
      <c r="K26" s="13"/>
      <c r="O26" s="13"/>
      <c r="P26" s="13"/>
    </row>
    <row r="27" spans="2:16" ht="12.75">
      <c r="B27" s="12"/>
      <c r="C27" s="13"/>
      <c r="D27" s="13"/>
      <c r="E27" s="13"/>
      <c r="F27" s="13"/>
      <c r="G27" s="13"/>
      <c r="H27" s="13"/>
      <c r="I27" s="13"/>
      <c r="J27" s="13"/>
      <c r="K27" s="13"/>
      <c r="O27" s="13"/>
      <c r="P27" s="13"/>
    </row>
    <row r="28" spans="2:16" ht="12.75">
      <c r="B28" s="12"/>
      <c r="C28" s="13"/>
      <c r="D28" s="13"/>
      <c r="E28" s="13"/>
      <c r="F28" s="13"/>
      <c r="G28" s="13"/>
      <c r="H28" s="13"/>
      <c r="I28" s="13"/>
      <c r="J28" s="13"/>
      <c r="K28" s="13"/>
      <c r="O28" s="13"/>
      <c r="P28" s="13"/>
    </row>
    <row r="32" spans="15:16" ht="15">
      <c r="O32" s="6"/>
      <c r="P32" s="19"/>
    </row>
  </sheetData>
  <sheetProtection/>
  <printOptions/>
  <pageMargins left="0.17" right="0.17" top="0.17" bottom="0.75" header="0.17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6.28125" style="0" bestFit="1" customWidth="1"/>
    <col min="2" max="2" width="35.8515625" style="20" customWidth="1"/>
    <col min="3" max="6" width="11.57421875" style="0" bestFit="1" customWidth="1"/>
  </cols>
  <sheetData>
    <row r="1" spans="2:7" s="21" customFormat="1" ht="15">
      <c r="B1" s="22" t="s">
        <v>33</v>
      </c>
      <c r="C1" s="21" t="s">
        <v>17</v>
      </c>
      <c r="D1" s="21" t="s">
        <v>18</v>
      </c>
      <c r="E1" s="21" t="s">
        <v>19</v>
      </c>
      <c r="F1" s="21" t="s">
        <v>20</v>
      </c>
      <c r="G1" s="21" t="s">
        <v>35</v>
      </c>
    </row>
    <row r="2" spans="1:7" ht="21.75" customHeight="1">
      <c r="A2" s="23" t="s">
        <v>34</v>
      </c>
      <c r="B2" s="24">
        <v>1150000</v>
      </c>
      <c r="C2" s="25">
        <v>0.7</v>
      </c>
      <c r="D2" s="25">
        <v>0.6</v>
      </c>
      <c r="E2" s="25">
        <v>0.5</v>
      </c>
      <c r="F2" s="25">
        <v>0.4</v>
      </c>
      <c r="G2" s="23"/>
    </row>
    <row r="3" spans="1:7" ht="21.75" customHeight="1">
      <c r="A3" s="26">
        <v>1</v>
      </c>
      <c r="B3" s="27">
        <f>1150000*0.045*A3</f>
        <v>51750</v>
      </c>
      <c r="C3" s="27">
        <f>1150000*0.045*A3*0.7</f>
        <v>36225</v>
      </c>
      <c r="D3" s="27">
        <f>1150000*0.045*A3*0.6</f>
        <v>31050</v>
      </c>
      <c r="E3" s="27">
        <f>1150000*0.045*A3*0.5</f>
        <v>25875</v>
      </c>
      <c r="F3" s="27">
        <f>1150000*0.045*A3*0.4</f>
        <v>20700</v>
      </c>
      <c r="G3" s="26"/>
    </row>
    <row r="4" spans="1:7" ht="21.75" customHeight="1">
      <c r="A4" s="26">
        <v>2</v>
      </c>
      <c r="B4" s="27">
        <f aca="true" t="shared" si="0" ref="B4:B14">1150000*0.045*A4</f>
        <v>103500</v>
      </c>
      <c r="C4" s="27">
        <f aca="true" t="shared" si="1" ref="C4:C14">1150000*0.045*A4*0.7</f>
        <v>72450</v>
      </c>
      <c r="D4" s="27">
        <f aca="true" t="shared" si="2" ref="D4:D14">1150000*0.045*A4*0.6</f>
        <v>62100</v>
      </c>
      <c r="E4" s="27">
        <f aca="true" t="shared" si="3" ref="E4:E14">1150000*0.045*A4*0.5</f>
        <v>51750</v>
      </c>
      <c r="F4" s="27">
        <f aca="true" t="shared" si="4" ref="F4:F14">1150000*0.045*A4*0.4</f>
        <v>41400</v>
      </c>
      <c r="G4" s="26"/>
    </row>
    <row r="5" spans="1:7" ht="21.75" customHeight="1">
      <c r="A5" s="26">
        <v>3</v>
      </c>
      <c r="B5" s="27">
        <f t="shared" si="0"/>
        <v>155250</v>
      </c>
      <c r="C5" s="27">
        <f t="shared" si="1"/>
        <v>108675</v>
      </c>
      <c r="D5" s="27">
        <f t="shared" si="2"/>
        <v>93150</v>
      </c>
      <c r="E5" s="27">
        <f t="shared" si="3"/>
        <v>77625</v>
      </c>
      <c r="F5" s="27">
        <f t="shared" si="4"/>
        <v>62100</v>
      </c>
      <c r="G5" s="26"/>
    </row>
    <row r="6" spans="1:7" ht="21.75" customHeight="1">
      <c r="A6" s="26">
        <v>4</v>
      </c>
      <c r="B6" s="27">
        <f t="shared" si="0"/>
        <v>207000</v>
      </c>
      <c r="C6" s="27">
        <f t="shared" si="1"/>
        <v>144900</v>
      </c>
      <c r="D6" s="27">
        <f t="shared" si="2"/>
        <v>124200</v>
      </c>
      <c r="E6" s="27">
        <f t="shared" si="3"/>
        <v>103500</v>
      </c>
      <c r="F6" s="27">
        <f t="shared" si="4"/>
        <v>82800</v>
      </c>
      <c r="G6" s="26"/>
    </row>
    <row r="7" spans="1:7" ht="21.75" customHeight="1">
      <c r="A7" s="26">
        <v>5</v>
      </c>
      <c r="B7" s="27">
        <f t="shared" si="0"/>
        <v>258750</v>
      </c>
      <c r="C7" s="27">
        <f t="shared" si="1"/>
        <v>181125</v>
      </c>
      <c r="D7" s="27">
        <f t="shared" si="2"/>
        <v>155250</v>
      </c>
      <c r="E7" s="27">
        <f t="shared" si="3"/>
        <v>129375</v>
      </c>
      <c r="F7" s="27">
        <f t="shared" si="4"/>
        <v>103500</v>
      </c>
      <c r="G7" s="26"/>
    </row>
    <row r="8" spans="1:7" ht="21.75" customHeight="1">
      <c r="A8" s="26">
        <v>6</v>
      </c>
      <c r="B8" s="27">
        <f t="shared" si="0"/>
        <v>310500</v>
      </c>
      <c r="C8" s="27">
        <f t="shared" si="1"/>
        <v>217350</v>
      </c>
      <c r="D8" s="27">
        <f t="shared" si="2"/>
        <v>186300</v>
      </c>
      <c r="E8" s="27">
        <f t="shared" si="3"/>
        <v>155250</v>
      </c>
      <c r="F8" s="27">
        <f t="shared" si="4"/>
        <v>124200</v>
      </c>
      <c r="G8" s="26"/>
    </row>
    <row r="9" spans="1:7" ht="21.75" customHeight="1">
      <c r="A9" s="26">
        <v>7</v>
      </c>
      <c r="B9" s="27">
        <f t="shared" si="0"/>
        <v>362250</v>
      </c>
      <c r="C9" s="27">
        <f t="shared" si="1"/>
        <v>253574.99999999997</v>
      </c>
      <c r="D9" s="27">
        <f t="shared" si="2"/>
        <v>217350</v>
      </c>
      <c r="E9" s="27">
        <f t="shared" si="3"/>
        <v>181125</v>
      </c>
      <c r="F9" s="27">
        <f t="shared" si="4"/>
        <v>144900</v>
      </c>
      <c r="G9" s="26"/>
    </row>
    <row r="10" spans="1:7" ht="21.75" customHeight="1">
      <c r="A10" s="26">
        <v>8</v>
      </c>
      <c r="B10" s="27">
        <f t="shared" si="0"/>
        <v>414000</v>
      </c>
      <c r="C10" s="27">
        <f t="shared" si="1"/>
        <v>289800</v>
      </c>
      <c r="D10" s="27">
        <f t="shared" si="2"/>
        <v>248400</v>
      </c>
      <c r="E10" s="27">
        <f t="shared" si="3"/>
        <v>207000</v>
      </c>
      <c r="F10" s="27">
        <f t="shared" si="4"/>
        <v>165600</v>
      </c>
      <c r="G10" s="26"/>
    </row>
    <row r="11" spans="1:7" ht="21.75" customHeight="1">
      <c r="A11" s="26">
        <v>9</v>
      </c>
      <c r="B11" s="27">
        <f t="shared" si="0"/>
        <v>465750</v>
      </c>
      <c r="C11" s="27">
        <f t="shared" si="1"/>
        <v>326025</v>
      </c>
      <c r="D11" s="27">
        <f t="shared" si="2"/>
        <v>279450</v>
      </c>
      <c r="E11" s="27">
        <f t="shared" si="3"/>
        <v>232875</v>
      </c>
      <c r="F11" s="27">
        <f t="shared" si="4"/>
        <v>186300</v>
      </c>
      <c r="G11" s="26"/>
    </row>
    <row r="12" spans="1:7" ht="21.75" customHeight="1">
      <c r="A12" s="26">
        <v>10</v>
      </c>
      <c r="B12" s="27">
        <f t="shared" si="0"/>
        <v>517500</v>
      </c>
      <c r="C12" s="27">
        <f t="shared" si="1"/>
        <v>362250</v>
      </c>
      <c r="D12" s="27">
        <f t="shared" si="2"/>
        <v>310500</v>
      </c>
      <c r="E12" s="27">
        <f t="shared" si="3"/>
        <v>258750</v>
      </c>
      <c r="F12" s="27">
        <f t="shared" si="4"/>
        <v>207000</v>
      </c>
      <c r="G12" s="26"/>
    </row>
    <row r="13" spans="1:7" ht="21.75" customHeight="1">
      <c r="A13" s="26">
        <v>11</v>
      </c>
      <c r="B13" s="27">
        <f t="shared" si="0"/>
        <v>569250</v>
      </c>
      <c r="C13" s="27">
        <f t="shared" si="1"/>
        <v>398475</v>
      </c>
      <c r="D13" s="27">
        <f t="shared" si="2"/>
        <v>341550</v>
      </c>
      <c r="E13" s="27">
        <f t="shared" si="3"/>
        <v>284625</v>
      </c>
      <c r="F13" s="27">
        <f t="shared" si="4"/>
        <v>227700</v>
      </c>
      <c r="G13" s="26"/>
    </row>
    <row r="14" spans="1:7" ht="21.75" customHeight="1">
      <c r="A14" s="26">
        <v>12</v>
      </c>
      <c r="B14" s="27">
        <f t="shared" si="0"/>
        <v>621000</v>
      </c>
      <c r="C14" s="27">
        <f t="shared" si="1"/>
        <v>434700</v>
      </c>
      <c r="D14" s="27">
        <f t="shared" si="2"/>
        <v>372600</v>
      </c>
      <c r="E14" s="27">
        <f t="shared" si="3"/>
        <v>310500</v>
      </c>
      <c r="F14" s="27">
        <f t="shared" si="4"/>
        <v>248400</v>
      </c>
      <c r="G14" s="2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2.8515625" style="7" customWidth="1"/>
    <col min="2" max="2" width="9.140625" style="11" customWidth="1"/>
    <col min="3" max="14" width="9.140625" style="7" customWidth="1"/>
    <col min="15" max="15" width="10.421875" style="7" customWidth="1"/>
    <col min="16" max="16384" width="9.140625" style="7" customWidth="1"/>
  </cols>
  <sheetData>
    <row r="1" spans="1:16" s="3" customFormat="1" ht="26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15</v>
      </c>
    </row>
    <row r="2" spans="1:17" ht="26.25" customHeight="1">
      <c r="A2" s="4" t="s">
        <v>16</v>
      </c>
      <c r="B2" s="5">
        <v>1</v>
      </c>
      <c r="C2" s="4">
        <f>4.5%*1210000*1</f>
        <v>54450</v>
      </c>
      <c r="D2" s="4">
        <f>4.5%*1210000*2</f>
        <v>108900</v>
      </c>
      <c r="E2" s="4">
        <f>4.5%*1210000*3</f>
        <v>163350</v>
      </c>
      <c r="F2" s="4">
        <f>4.5%*1210000*4</f>
        <v>217800</v>
      </c>
      <c r="G2" s="4">
        <f>4.5%*1210000*5</f>
        <v>272250</v>
      </c>
      <c r="H2" s="4">
        <f>4.5%*1210000*6</f>
        <v>326700</v>
      </c>
      <c r="I2" s="4">
        <f>4.5%*1210000*7</f>
        <v>381150</v>
      </c>
      <c r="J2" s="4">
        <f>4.5%*1210000*8</f>
        <v>435600</v>
      </c>
      <c r="K2" s="4">
        <f>4.5%*1210000*9</f>
        <v>490050</v>
      </c>
      <c r="L2" s="4">
        <f>4.5%*1210000*10</f>
        <v>544500</v>
      </c>
      <c r="M2" s="4">
        <f>4.5%*1210000*11</f>
        <v>598950</v>
      </c>
      <c r="N2" s="4">
        <f>4.5%*1210000*12</f>
        <v>653400</v>
      </c>
      <c r="O2" s="4" t="s">
        <v>24</v>
      </c>
      <c r="P2" s="4">
        <f>N2</f>
        <v>653400</v>
      </c>
      <c r="Q2" s="6"/>
    </row>
    <row r="3" spans="1:16" ht="26.25" customHeight="1">
      <c r="A3" s="4" t="s">
        <v>17</v>
      </c>
      <c r="B3" s="5">
        <v>0.7</v>
      </c>
      <c r="C3" s="4">
        <f>C2*0.7</f>
        <v>38115</v>
      </c>
      <c r="D3" s="4">
        <f aca="true" t="shared" si="0" ref="D3:M3">D2*0.7</f>
        <v>76230</v>
      </c>
      <c r="E3" s="4">
        <f t="shared" si="0"/>
        <v>114345</v>
      </c>
      <c r="F3" s="4">
        <f t="shared" si="0"/>
        <v>152460</v>
      </c>
      <c r="G3" s="4">
        <f t="shared" si="0"/>
        <v>190575</v>
      </c>
      <c r="H3" s="4">
        <f t="shared" si="0"/>
        <v>228690</v>
      </c>
      <c r="I3" s="4">
        <f t="shared" si="0"/>
        <v>266805</v>
      </c>
      <c r="J3" s="4">
        <f t="shared" si="0"/>
        <v>304920</v>
      </c>
      <c r="K3" s="4">
        <f t="shared" si="0"/>
        <v>343035</v>
      </c>
      <c r="L3" s="4">
        <f t="shared" si="0"/>
        <v>381150</v>
      </c>
      <c r="M3" s="4">
        <f t="shared" si="0"/>
        <v>419265</v>
      </c>
      <c r="N3" s="4">
        <f>N2*0.7</f>
        <v>457380</v>
      </c>
      <c r="O3" s="4" t="s">
        <v>25</v>
      </c>
      <c r="P3" s="4">
        <f>N2+N3</f>
        <v>1110780</v>
      </c>
    </row>
    <row r="4" spans="1:16" ht="26.25" customHeight="1">
      <c r="A4" s="4" t="s">
        <v>18</v>
      </c>
      <c r="B4" s="5">
        <v>0.6</v>
      </c>
      <c r="C4" s="4">
        <f>C2*0.6</f>
        <v>32670</v>
      </c>
      <c r="D4" s="4">
        <f aca="true" t="shared" si="1" ref="D4:N4">D2*0.6</f>
        <v>65340</v>
      </c>
      <c r="E4" s="4">
        <f>E2*0.6</f>
        <v>98010</v>
      </c>
      <c r="F4" s="4">
        <f t="shared" si="1"/>
        <v>130680</v>
      </c>
      <c r="G4" s="4">
        <f t="shared" si="1"/>
        <v>163350</v>
      </c>
      <c r="H4" s="4">
        <f>H2*0.6</f>
        <v>196020</v>
      </c>
      <c r="I4" s="4">
        <f t="shared" si="1"/>
        <v>228690</v>
      </c>
      <c r="J4" s="4">
        <f t="shared" si="1"/>
        <v>261360</v>
      </c>
      <c r="K4" s="4">
        <f t="shared" si="1"/>
        <v>294030</v>
      </c>
      <c r="L4" s="4">
        <f t="shared" si="1"/>
        <v>326700</v>
      </c>
      <c r="M4" s="4">
        <f t="shared" si="1"/>
        <v>359370</v>
      </c>
      <c r="N4" s="4">
        <f t="shared" si="1"/>
        <v>392040</v>
      </c>
      <c r="O4" s="4" t="s">
        <v>26</v>
      </c>
      <c r="P4" s="4">
        <f aca="true" t="shared" si="2" ref="P4:P9">P3+N4</f>
        <v>1502820</v>
      </c>
    </row>
    <row r="5" spans="1:16" ht="26.25" customHeight="1">
      <c r="A5" s="4" t="s">
        <v>19</v>
      </c>
      <c r="B5" s="5">
        <v>0.5</v>
      </c>
      <c r="C5" s="4">
        <f>C2*0.5</f>
        <v>27225</v>
      </c>
      <c r="D5" s="4">
        <f aca="true" t="shared" si="3" ref="D5:N5">D2*0.5</f>
        <v>54450</v>
      </c>
      <c r="E5" s="4">
        <f t="shared" si="3"/>
        <v>81675</v>
      </c>
      <c r="F5" s="4">
        <f t="shared" si="3"/>
        <v>108900</v>
      </c>
      <c r="G5" s="4">
        <f t="shared" si="3"/>
        <v>136125</v>
      </c>
      <c r="H5" s="4">
        <f t="shared" si="3"/>
        <v>163350</v>
      </c>
      <c r="I5" s="4">
        <f t="shared" si="3"/>
        <v>190575</v>
      </c>
      <c r="J5" s="4">
        <f>J2*0.5</f>
        <v>217800</v>
      </c>
      <c r="K5" s="4">
        <f t="shared" si="3"/>
        <v>245025</v>
      </c>
      <c r="L5" s="4">
        <f t="shared" si="3"/>
        <v>272250</v>
      </c>
      <c r="M5" s="4">
        <f t="shared" si="3"/>
        <v>299475</v>
      </c>
      <c r="N5" s="4">
        <f t="shared" si="3"/>
        <v>326700</v>
      </c>
      <c r="O5" s="4" t="s">
        <v>27</v>
      </c>
      <c r="P5" s="4">
        <f t="shared" si="2"/>
        <v>1829520</v>
      </c>
    </row>
    <row r="6" spans="1:16" s="10" customFormat="1" ht="26.25" customHeight="1">
      <c r="A6" s="4" t="s">
        <v>20</v>
      </c>
      <c r="B6" s="8">
        <v>0.4</v>
      </c>
      <c r="C6" s="9">
        <f>C2*0.4</f>
        <v>21780</v>
      </c>
      <c r="D6" s="9">
        <f aca="true" t="shared" si="4" ref="D6:N6">D2*0.4</f>
        <v>43560</v>
      </c>
      <c r="E6" s="9">
        <f t="shared" si="4"/>
        <v>65340</v>
      </c>
      <c r="F6" s="9">
        <f t="shared" si="4"/>
        <v>87120</v>
      </c>
      <c r="G6" s="9">
        <f t="shared" si="4"/>
        <v>108900</v>
      </c>
      <c r="H6" s="9">
        <f t="shared" si="4"/>
        <v>130680</v>
      </c>
      <c r="I6" s="9">
        <f t="shared" si="4"/>
        <v>152460</v>
      </c>
      <c r="J6" s="9">
        <f t="shared" si="4"/>
        <v>174240</v>
      </c>
      <c r="K6" s="9">
        <f t="shared" si="4"/>
        <v>196020</v>
      </c>
      <c r="L6" s="9">
        <f t="shared" si="4"/>
        <v>217800</v>
      </c>
      <c r="M6" s="9">
        <f t="shared" si="4"/>
        <v>239580</v>
      </c>
      <c r="N6" s="9">
        <f t="shared" si="4"/>
        <v>261360</v>
      </c>
      <c r="O6" s="4" t="s">
        <v>28</v>
      </c>
      <c r="P6" s="9">
        <f t="shared" si="2"/>
        <v>2090880</v>
      </c>
    </row>
    <row r="7" spans="1:16" ht="26.25" customHeight="1">
      <c r="A7" s="4" t="s">
        <v>21</v>
      </c>
      <c r="B7" s="8">
        <v>0.4</v>
      </c>
      <c r="C7" s="4">
        <f>C2*0.4</f>
        <v>21780</v>
      </c>
      <c r="D7" s="4">
        <f aca="true" t="shared" si="5" ref="D7:N7">D2*0.4</f>
        <v>43560</v>
      </c>
      <c r="E7" s="4">
        <f t="shared" si="5"/>
        <v>65340</v>
      </c>
      <c r="F7" s="4">
        <f t="shared" si="5"/>
        <v>87120</v>
      </c>
      <c r="G7" s="4">
        <f t="shared" si="5"/>
        <v>108900</v>
      </c>
      <c r="H7" s="4">
        <f t="shared" si="5"/>
        <v>130680</v>
      </c>
      <c r="I7" s="4">
        <f t="shared" si="5"/>
        <v>152460</v>
      </c>
      <c r="J7" s="4">
        <f t="shared" si="5"/>
        <v>174240</v>
      </c>
      <c r="K7" s="4">
        <f t="shared" si="5"/>
        <v>196020</v>
      </c>
      <c r="L7" s="4">
        <f t="shared" si="5"/>
        <v>217800</v>
      </c>
      <c r="M7" s="4">
        <f t="shared" si="5"/>
        <v>239580</v>
      </c>
      <c r="N7" s="4">
        <f t="shared" si="5"/>
        <v>261360</v>
      </c>
      <c r="O7" s="4" t="s">
        <v>29</v>
      </c>
      <c r="P7" s="4">
        <f t="shared" si="2"/>
        <v>2352240</v>
      </c>
    </row>
    <row r="8" spans="1:16" ht="26.25" customHeight="1">
      <c r="A8" s="4" t="s">
        <v>22</v>
      </c>
      <c r="B8" s="8">
        <v>0.4</v>
      </c>
      <c r="C8" s="4">
        <f>C2*0.4</f>
        <v>21780</v>
      </c>
      <c r="D8" s="4">
        <f aca="true" t="shared" si="6" ref="D8:N8">D2*0.4</f>
        <v>43560</v>
      </c>
      <c r="E8" s="4">
        <f t="shared" si="6"/>
        <v>65340</v>
      </c>
      <c r="F8" s="4">
        <f t="shared" si="6"/>
        <v>87120</v>
      </c>
      <c r="G8" s="4">
        <f t="shared" si="6"/>
        <v>108900</v>
      </c>
      <c r="H8" s="4">
        <f t="shared" si="6"/>
        <v>130680</v>
      </c>
      <c r="I8" s="4">
        <f t="shared" si="6"/>
        <v>152460</v>
      </c>
      <c r="J8" s="4">
        <f t="shared" si="6"/>
        <v>174240</v>
      </c>
      <c r="K8" s="4">
        <f t="shared" si="6"/>
        <v>196020</v>
      </c>
      <c r="L8" s="4">
        <f t="shared" si="6"/>
        <v>217800</v>
      </c>
      <c r="M8" s="4">
        <f t="shared" si="6"/>
        <v>239580</v>
      </c>
      <c r="N8" s="4">
        <f t="shared" si="6"/>
        <v>261360</v>
      </c>
      <c r="O8" s="4" t="s">
        <v>30</v>
      </c>
      <c r="P8" s="4">
        <f t="shared" si="2"/>
        <v>2613600</v>
      </c>
    </row>
    <row r="9" spans="1:16" ht="26.25" customHeight="1">
      <c r="A9" s="4" t="s">
        <v>23</v>
      </c>
      <c r="B9" s="8">
        <v>0.4</v>
      </c>
      <c r="C9" s="4">
        <f>C2*0.4</f>
        <v>21780</v>
      </c>
      <c r="D9" s="4">
        <f aca="true" t="shared" si="7" ref="D9:N9">D2*0.4</f>
        <v>43560</v>
      </c>
      <c r="E9" s="4">
        <f t="shared" si="7"/>
        <v>65340</v>
      </c>
      <c r="F9" s="4">
        <f t="shared" si="7"/>
        <v>87120</v>
      </c>
      <c r="G9" s="4">
        <f t="shared" si="7"/>
        <v>108900</v>
      </c>
      <c r="H9" s="4">
        <f t="shared" si="7"/>
        <v>130680</v>
      </c>
      <c r="I9" s="4">
        <f t="shared" si="7"/>
        <v>152460</v>
      </c>
      <c r="J9" s="4">
        <f t="shared" si="7"/>
        <v>174240</v>
      </c>
      <c r="K9" s="4">
        <f t="shared" si="7"/>
        <v>196020</v>
      </c>
      <c r="L9" s="4">
        <f t="shared" si="7"/>
        <v>217800</v>
      </c>
      <c r="M9" s="4">
        <f t="shared" si="7"/>
        <v>239580</v>
      </c>
      <c r="N9" s="4">
        <f t="shared" si="7"/>
        <v>261360</v>
      </c>
      <c r="O9" s="4" t="s">
        <v>31</v>
      </c>
      <c r="P9" s="4">
        <f t="shared" si="2"/>
        <v>2874960</v>
      </c>
    </row>
    <row r="12" spans="2:16" ht="12.75">
      <c r="B12" s="12"/>
      <c r="C12" s="13"/>
      <c r="D12" s="13"/>
      <c r="E12" s="13"/>
      <c r="F12" s="13"/>
      <c r="G12" s="13"/>
      <c r="H12" s="13"/>
      <c r="O12" s="13"/>
      <c r="P12" s="13"/>
    </row>
    <row r="13" spans="2:16" ht="12.75">
      <c r="B13" s="12"/>
      <c r="C13" s="13"/>
      <c r="D13" s="13"/>
      <c r="E13" s="13"/>
      <c r="F13" s="13"/>
      <c r="G13" s="13"/>
      <c r="H13" s="13"/>
      <c r="I13" s="13"/>
      <c r="J13" s="13"/>
      <c r="K13" s="13"/>
      <c r="O13" s="13"/>
      <c r="P13" s="13"/>
    </row>
    <row r="14" spans="2:16" ht="12.75">
      <c r="B14" s="12"/>
      <c r="C14" s="13"/>
      <c r="D14" s="13"/>
      <c r="E14" s="13"/>
      <c r="F14" s="13"/>
      <c r="G14" s="13"/>
      <c r="H14" s="13"/>
      <c r="I14" s="13"/>
      <c r="J14" s="13"/>
      <c r="K14" s="13"/>
      <c r="O14" s="13"/>
      <c r="P14" s="13"/>
    </row>
    <row r="15" spans="2:16" ht="12.75">
      <c r="B15" s="12"/>
      <c r="C15" s="13"/>
      <c r="D15" s="13"/>
      <c r="E15" s="13"/>
      <c r="F15" s="13"/>
      <c r="G15" s="13"/>
      <c r="H15" s="13"/>
      <c r="I15" s="13"/>
      <c r="J15" s="13"/>
      <c r="K15" s="13"/>
      <c r="O15" s="13"/>
      <c r="P15" s="13"/>
    </row>
    <row r="16" spans="2:16" ht="12.75">
      <c r="B16" s="12"/>
      <c r="C16" s="13"/>
      <c r="D16" s="13"/>
      <c r="E16" s="13"/>
      <c r="F16" s="13"/>
      <c r="G16" s="13"/>
      <c r="H16" s="13"/>
      <c r="I16" s="13"/>
      <c r="J16" s="13"/>
      <c r="K16" s="13"/>
      <c r="O16" s="13"/>
      <c r="P16" s="13"/>
    </row>
    <row r="17" spans="2:16" s="10" customFormat="1" ht="12.75">
      <c r="B17" s="12"/>
      <c r="C17" s="13"/>
      <c r="D17" s="13"/>
      <c r="E17" s="13"/>
      <c r="F17" s="14"/>
      <c r="G17" s="14"/>
      <c r="H17" s="13"/>
      <c r="I17" s="14"/>
      <c r="J17" s="14"/>
      <c r="K17" s="14"/>
      <c r="L17" s="15"/>
      <c r="O17" s="13"/>
      <c r="P17" s="14"/>
    </row>
    <row r="18" spans="2:16" s="10" customFormat="1" ht="12.75">
      <c r="B18" s="12"/>
      <c r="C18" s="13"/>
      <c r="D18" s="13"/>
      <c r="E18" s="13"/>
      <c r="F18" s="14"/>
      <c r="G18" s="14"/>
      <c r="H18" s="13"/>
      <c r="I18" s="14"/>
      <c r="J18" s="14"/>
      <c r="K18" s="14"/>
      <c r="O18" s="13"/>
      <c r="P18" s="14"/>
    </row>
    <row r="19" spans="2:16" ht="12.75">
      <c r="B19" s="12"/>
      <c r="C19" s="13"/>
      <c r="D19" s="13"/>
      <c r="E19" s="13"/>
      <c r="F19" s="13"/>
      <c r="G19" s="13"/>
      <c r="H19" s="13"/>
      <c r="I19" s="13"/>
      <c r="J19" s="13"/>
      <c r="K19" s="13"/>
      <c r="O19" s="13"/>
      <c r="P19" s="13"/>
    </row>
    <row r="20" spans="2:16" ht="12.75">
      <c r="B20" s="12"/>
      <c r="C20" s="13"/>
      <c r="D20" s="13"/>
      <c r="E20" s="13"/>
      <c r="F20" s="13"/>
      <c r="G20" s="13"/>
      <c r="H20" s="13"/>
      <c r="I20" s="13"/>
      <c r="J20" s="13"/>
      <c r="K20" s="13"/>
      <c r="O20" s="13"/>
      <c r="P20" s="13"/>
    </row>
    <row r="21" spans="2:16" ht="12.75">
      <c r="B21" s="12"/>
      <c r="C21" s="13"/>
      <c r="D21" s="13"/>
      <c r="E21" s="13"/>
      <c r="F21" s="13"/>
      <c r="G21" s="13"/>
      <c r="H21" s="13"/>
      <c r="I21" s="13"/>
      <c r="J21" s="13"/>
      <c r="K21" s="13"/>
      <c r="O21" s="13"/>
      <c r="P21" s="13"/>
    </row>
    <row r="22" spans="2:16" ht="12.75">
      <c r="B22" s="12"/>
      <c r="C22" s="13"/>
      <c r="D22" s="13"/>
      <c r="E22" s="13"/>
      <c r="F22" s="13"/>
      <c r="G22" s="13"/>
      <c r="H22" s="13"/>
      <c r="I22" s="13"/>
      <c r="J22" s="13"/>
      <c r="K22" s="13"/>
      <c r="O22" s="13"/>
      <c r="P22" s="13"/>
    </row>
    <row r="23" spans="2:16" ht="12.75">
      <c r="B23" s="12"/>
      <c r="C23" s="13"/>
      <c r="D23" s="13"/>
      <c r="E23" s="13"/>
      <c r="F23" s="13"/>
      <c r="G23" s="13"/>
      <c r="H23" s="13"/>
      <c r="I23" s="13"/>
      <c r="J23" s="13"/>
      <c r="K23" s="13"/>
      <c r="O23" s="13"/>
      <c r="P23" s="13"/>
    </row>
    <row r="24" spans="2:16" ht="12.75">
      <c r="B24" s="12"/>
      <c r="C24" s="13"/>
      <c r="D24" s="13"/>
      <c r="E24" s="13"/>
      <c r="F24" s="13"/>
      <c r="G24" s="13"/>
      <c r="H24" s="13"/>
      <c r="I24" s="13"/>
      <c r="J24" s="13"/>
      <c r="K24" s="13"/>
      <c r="O24" s="13"/>
      <c r="P24" s="13"/>
    </row>
    <row r="25" spans="2:16" ht="12.75">
      <c r="B25" s="12"/>
      <c r="C25" s="13"/>
      <c r="D25" s="13"/>
      <c r="E25" s="13"/>
      <c r="F25" s="13"/>
      <c r="G25" s="13"/>
      <c r="H25" s="13"/>
      <c r="I25" s="13"/>
      <c r="J25" s="13"/>
      <c r="K25" s="13"/>
      <c r="O25" s="13"/>
      <c r="P25" s="13"/>
    </row>
    <row r="26" spans="2:16" ht="12.75">
      <c r="B26" s="12"/>
      <c r="C26" s="13"/>
      <c r="D26" s="13"/>
      <c r="E26" s="13"/>
      <c r="F26" s="13"/>
      <c r="G26" s="13"/>
      <c r="H26" s="13"/>
      <c r="I26" s="13"/>
      <c r="J26" s="13"/>
      <c r="K26" s="13"/>
      <c r="O26" s="13"/>
      <c r="P26" s="13"/>
    </row>
    <row r="27" spans="2:16" ht="12.75">
      <c r="B27" s="12"/>
      <c r="C27" s="13"/>
      <c r="D27" s="13"/>
      <c r="E27" s="13"/>
      <c r="F27" s="13"/>
      <c r="G27" s="13"/>
      <c r="H27" s="13"/>
      <c r="I27" s="13"/>
      <c r="J27" s="13"/>
      <c r="K27" s="13"/>
      <c r="O27" s="13"/>
      <c r="P27" s="13"/>
    </row>
    <row r="31" ht="15">
      <c r="P31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2019-09-19T00:13:15Z</cp:lastPrinted>
  <dcterms:created xsi:type="dcterms:W3CDTF">2016-06-03T07:33:52Z</dcterms:created>
  <dcterms:modified xsi:type="dcterms:W3CDTF">2020-08-11T13:40:00Z</dcterms:modified>
  <cp:category/>
  <cp:version/>
  <cp:contentType/>
  <cp:contentStatus/>
</cp:coreProperties>
</file>